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28830" windowHeight="15630" tabRatio="746"/>
  </bookViews>
  <sheets>
    <sheet name="naslovna strana" sheetId="8" r:id="rId1"/>
    <sheet name="prihodi budzeta grada" sheetId="1" r:id="rId2"/>
    <sheet name="rashodi klasa 4,5,6" sheetId="2" r:id="rId3"/>
    <sheet name="SR.BUD. PO ORG.JED" sheetId="10" r:id="rId4"/>
    <sheet name="KONS.PRIHODI" sheetId="4" r:id="rId5"/>
    <sheet name="KONS.RASHODI" sheetId="6" r:id="rId6"/>
    <sheet name="Izvestaj o odstupanju" sheetId="7" r:id="rId7"/>
  </sheets>
  <definedNames>
    <definedName name="_xlnm.Print_Area" localSheetId="6">'Izvestaj o odstupanju'!$A$1:$L$261</definedName>
    <definedName name="_xlnm.Print_Area" localSheetId="4">KONS.PRIHODI!$A$1:$G$55</definedName>
    <definedName name="_xlnm.Print_Area" localSheetId="5">KONS.RASHODI!$A$1:$H$280</definedName>
    <definedName name="_xlnm.Print_Area" localSheetId="0">'naslovna strana'!$A$1:$I$56</definedName>
    <definedName name="_xlnm.Print_Area" localSheetId="1">'prihodi budzeta grada'!$A$1:$F$64</definedName>
    <definedName name="_xlnm.Print_Area" localSheetId="2">'rashodi klasa 4,5,6'!$A$1:$F$72</definedName>
    <definedName name="_xlnm.Print_Area" localSheetId="3">'SR.BUD. PO ORG.JED'!$A$1:$F$1222</definedName>
  </definedNames>
  <calcPr calcId="125725" calcMode="manual"/>
  <fileRecoveryPr repairLoad="1"/>
</workbook>
</file>

<file path=xl/calcChain.xml><?xml version="1.0" encoding="utf-8"?>
<calcChain xmlns="http://schemas.openxmlformats.org/spreadsheetml/2006/main">
  <c r="E59" i="10"/>
  <c r="D59"/>
  <c r="D11"/>
  <c r="E11"/>
  <c r="F11" s="1"/>
  <c r="E194"/>
  <c r="D194"/>
  <c r="F64" i="1"/>
  <c r="F63"/>
  <c r="F62"/>
  <c r="F61"/>
  <c r="F52"/>
  <c r="F50"/>
  <c r="F48"/>
  <c r="F46"/>
  <c r="F44"/>
  <c r="F43"/>
  <c r="F42"/>
  <c r="F40"/>
  <c r="F39"/>
  <c r="F38"/>
  <c r="F37"/>
  <c r="F1222" i="10"/>
  <c r="F1221"/>
  <c r="F1220"/>
  <c r="F1219"/>
  <c r="F1218"/>
  <c r="F1217"/>
  <c r="F1216"/>
  <c r="F1215"/>
  <c r="F1214"/>
  <c r="F1213"/>
  <c r="F1212"/>
  <c r="F1211"/>
  <c r="F1210"/>
  <c r="F1209"/>
  <c r="F1208"/>
  <c r="F1207"/>
  <c r="F1204"/>
  <c r="F1203"/>
  <c r="F1202"/>
  <c r="F1201"/>
  <c r="F1199"/>
  <c r="F1198"/>
  <c r="F1197"/>
  <c r="F1195"/>
  <c r="F1194"/>
  <c r="F1193"/>
  <c r="F1192"/>
  <c r="F1191"/>
  <c r="F1190"/>
  <c r="F1189"/>
  <c r="F1188"/>
  <c r="F1187"/>
  <c r="F1186"/>
  <c r="F1185"/>
  <c r="F1184"/>
  <c r="F1183"/>
  <c r="F1182"/>
  <c r="F1181"/>
  <c r="F1180"/>
  <c r="F1179"/>
  <c r="F1178"/>
  <c r="F1177"/>
  <c r="F1176"/>
  <c r="F1175"/>
  <c r="F1174"/>
  <c r="F1173"/>
  <c r="F1172"/>
  <c r="F1171"/>
  <c r="F1170"/>
  <c r="F1169"/>
  <c r="F1168"/>
  <c r="F1167"/>
  <c r="F1166"/>
  <c r="F1165"/>
  <c r="F1164"/>
  <c r="F1163"/>
  <c r="F1162"/>
  <c r="F1161"/>
  <c r="F1160"/>
  <c r="F1159"/>
  <c r="F1156"/>
  <c r="F1155"/>
  <c r="F1154"/>
  <c r="F1153"/>
  <c r="F1152"/>
  <c r="F1151"/>
  <c r="F1150"/>
  <c r="F1149"/>
  <c r="F1147"/>
  <c r="F1146"/>
  <c r="F1145"/>
  <c r="F1144"/>
  <c r="F1142"/>
  <c r="F1141"/>
  <c r="F1140"/>
  <c r="F1139"/>
  <c r="F1138"/>
  <c r="F1135"/>
  <c r="F1134"/>
  <c r="F1133"/>
  <c r="F1132"/>
  <c r="F1131"/>
  <c r="F1130"/>
  <c r="F1129"/>
  <c r="F1128"/>
  <c r="F1125"/>
  <c r="F1124"/>
  <c r="F1123"/>
  <c r="F1122"/>
  <c r="F1121"/>
  <c r="F1120"/>
  <c r="F1119"/>
  <c r="F1116"/>
  <c r="F1115"/>
  <c r="F1114"/>
  <c r="F1113"/>
  <c r="F1111"/>
  <c r="F1110"/>
  <c r="F1109"/>
  <c r="F1108"/>
  <c r="F1106"/>
  <c r="F1105"/>
  <c r="F1104"/>
  <c r="F1103"/>
  <c r="F1101"/>
  <c r="F1100"/>
  <c r="F1099"/>
  <c r="F1098"/>
  <c r="F1096"/>
  <c r="F1095"/>
  <c r="F1094"/>
  <c r="F1093"/>
  <c r="F1091"/>
  <c r="F1090"/>
  <c r="F1089"/>
  <c r="F1088"/>
  <c r="F1086"/>
  <c r="F1085"/>
  <c r="F1084"/>
  <c r="F1083"/>
  <c r="F1081"/>
  <c r="F1080"/>
  <c r="F1079"/>
  <c r="F1078"/>
  <c r="F1076"/>
  <c r="F1075"/>
  <c r="F1074"/>
  <c r="F1073"/>
  <c r="F1072"/>
  <c r="F1071"/>
  <c r="F1070"/>
  <c r="F1069"/>
  <c r="F1068"/>
  <c r="F1067"/>
  <c r="F1066"/>
  <c r="F1065"/>
  <c r="F1064"/>
  <c r="F1063"/>
  <c r="F1062"/>
  <c r="F1061"/>
  <c r="F1060"/>
  <c r="F1058"/>
  <c r="F1057"/>
  <c r="F1056"/>
  <c r="F1055"/>
  <c r="F1053"/>
  <c r="F1052"/>
  <c r="F1051"/>
  <c r="F1050"/>
  <c r="F1049"/>
  <c r="F1048"/>
  <c r="F1046"/>
  <c r="F1045"/>
  <c r="F1044"/>
  <c r="F1043"/>
  <c r="F1041"/>
  <c r="F1040"/>
  <c r="F1039"/>
  <c r="F1038"/>
  <c r="F1036"/>
  <c r="F1035"/>
  <c r="F1034"/>
  <c r="F1033"/>
  <c r="F1031"/>
  <c r="F1030"/>
  <c r="F1029"/>
  <c r="F1028"/>
  <c r="F1026"/>
  <c r="F1025"/>
  <c r="F1024"/>
  <c r="F1023"/>
  <c r="F1022"/>
  <c r="F1019"/>
  <c r="F1018"/>
  <c r="F1017"/>
  <c r="F1016"/>
  <c r="F1015"/>
  <c r="F1014"/>
  <c r="F1013"/>
  <c r="F1012"/>
  <c r="F1011"/>
  <c r="F1010"/>
  <c r="F1009"/>
  <c r="F1008"/>
  <c r="F1007"/>
  <c r="F1006"/>
  <c r="F1005"/>
  <c r="F1004"/>
  <c r="F1003"/>
  <c r="F1002"/>
  <c r="F1001"/>
  <c r="F1000"/>
  <c r="F999"/>
  <c r="F998"/>
  <c r="F997"/>
  <c r="F996"/>
  <c r="F995"/>
  <c r="F994"/>
  <c r="F993"/>
  <c r="F992"/>
  <c r="F991"/>
  <c r="F990"/>
  <c r="F989"/>
  <c r="F988"/>
  <c r="F987"/>
  <c r="F986"/>
  <c r="F985"/>
  <c r="F984"/>
  <c r="F983"/>
  <c r="F982"/>
  <c r="F981"/>
  <c r="F980"/>
  <c r="F979"/>
  <c r="F978"/>
  <c r="F977"/>
  <c r="F976"/>
  <c r="F975"/>
  <c r="F974"/>
  <c r="F973"/>
  <c r="F972"/>
  <c r="F971"/>
  <c r="F970"/>
  <c r="F969"/>
  <c r="F968"/>
  <c r="F967"/>
  <c r="F966"/>
  <c r="F963"/>
  <c r="F962"/>
  <c r="F961"/>
  <c r="F960"/>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2"/>
  <c r="F811"/>
  <c r="F810"/>
  <c r="F809"/>
  <c r="F808"/>
  <c r="F807"/>
  <c r="F806"/>
  <c r="F805"/>
  <c r="F804"/>
  <c r="F803"/>
  <c r="F802"/>
  <c r="F801"/>
  <c r="F800"/>
  <c r="F799"/>
  <c r="F798"/>
  <c r="F797"/>
  <c r="F796"/>
  <c r="F795"/>
  <c r="F794"/>
  <c r="F793"/>
  <c r="F792"/>
  <c r="F791"/>
  <c r="F790"/>
  <c r="F789"/>
  <c r="F788"/>
  <c r="F787"/>
  <c r="F786"/>
  <c r="F785"/>
  <c r="F784"/>
  <c r="F783"/>
  <c r="F782"/>
  <c r="F781"/>
  <c r="F780"/>
  <c r="F779"/>
  <c r="F778"/>
  <c r="F777"/>
  <c r="F776"/>
  <c r="F775"/>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1"/>
  <c r="F630"/>
  <c r="F629"/>
  <c r="F627"/>
  <c r="F626"/>
  <c r="F625"/>
  <c r="F624"/>
  <c r="F623"/>
  <c r="F621"/>
  <c r="F620"/>
  <c r="F619"/>
  <c r="F618"/>
  <c r="F616"/>
  <c r="F615"/>
  <c r="F614"/>
  <c r="F613"/>
  <c r="F612"/>
  <c r="F611"/>
  <c r="F610"/>
  <c r="F609"/>
  <c r="F608"/>
  <c r="F607"/>
  <c r="F606"/>
  <c r="F605"/>
  <c r="F604"/>
  <c r="F603"/>
  <c r="F602"/>
  <c r="F601"/>
  <c r="F600"/>
  <c r="F599"/>
  <c r="F598"/>
  <c r="F597"/>
  <c r="F596"/>
  <c r="F595"/>
  <c r="F594"/>
  <c r="F593"/>
  <c r="F592"/>
  <c r="F591"/>
  <c r="F589"/>
  <c r="F588"/>
  <c r="F587"/>
  <c r="F586"/>
  <c r="F584"/>
  <c r="F583"/>
  <c r="F582"/>
  <c r="F581"/>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4"/>
  <c r="F533"/>
  <c r="F532"/>
  <c r="F531"/>
  <c r="F530"/>
  <c r="F528"/>
  <c r="F527"/>
  <c r="F526"/>
  <c r="F525"/>
  <c r="F524"/>
  <c r="F522"/>
  <c r="F521"/>
  <c r="F520"/>
  <c r="F519"/>
  <c r="F518"/>
  <c r="F516"/>
  <c r="F515"/>
  <c r="F514"/>
  <c r="F513"/>
  <c r="F512"/>
  <c r="F510"/>
  <c r="F509"/>
  <c r="F508"/>
  <c r="F507"/>
  <c r="F506"/>
  <c r="F504"/>
  <c r="F503"/>
  <c r="F502"/>
  <c r="F501"/>
  <c r="F500"/>
  <c r="F497"/>
  <c r="F496"/>
  <c r="F495"/>
  <c r="F494"/>
  <c r="F493"/>
  <c r="F491"/>
  <c r="F490"/>
  <c r="F489"/>
  <c r="F488"/>
  <c r="F487"/>
  <c r="F485"/>
  <c r="F484"/>
  <c r="F483"/>
  <c r="F482"/>
  <c r="F481"/>
  <c r="F479"/>
  <c r="F478"/>
  <c r="F477"/>
  <c r="F476"/>
  <c r="F475"/>
  <c r="F473"/>
  <c r="F472"/>
  <c r="F471"/>
  <c r="F470"/>
  <c r="F469"/>
  <c r="F467"/>
  <c r="F466"/>
  <c r="F465"/>
  <c r="F464"/>
  <c r="F463"/>
  <c r="F461"/>
  <c r="F460"/>
  <c r="F459"/>
  <c r="F458"/>
  <c r="F457"/>
  <c r="F455"/>
  <c r="F454"/>
  <c r="F453"/>
  <c r="F452"/>
  <c r="F450"/>
  <c r="F449"/>
  <c r="F448"/>
  <c r="F447"/>
  <c r="F446"/>
  <c r="F444"/>
  <c r="F443"/>
  <c r="F442"/>
  <c r="F441"/>
  <c r="F440"/>
  <c r="F438"/>
  <c r="F437"/>
  <c r="F436"/>
  <c r="F435"/>
  <c r="F434"/>
  <c r="F432"/>
  <c r="F431"/>
  <c r="F430"/>
  <c r="F429"/>
  <c r="F428"/>
  <c r="F426"/>
  <c r="F425"/>
  <c r="F424"/>
  <c r="F423"/>
  <c r="F422"/>
  <c r="F420"/>
  <c r="F419"/>
  <c r="F418"/>
  <c r="F417"/>
  <c r="F416"/>
  <c r="F414"/>
  <c r="F413"/>
  <c r="F412"/>
  <c r="F411"/>
  <c r="F410"/>
  <c r="F408"/>
  <c r="F407"/>
  <c r="F406"/>
  <c r="F405"/>
  <c r="F404"/>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48"/>
  <c r="F347"/>
  <c r="F346"/>
  <c r="F345"/>
  <c r="F342"/>
  <c r="F341"/>
  <c r="F340"/>
  <c r="F339"/>
  <c r="F337"/>
  <c r="F336"/>
  <c r="F335"/>
  <c r="F334"/>
  <c r="F332"/>
  <c r="F331"/>
  <c r="F330"/>
  <c r="F329"/>
  <c r="F327"/>
  <c r="F326"/>
  <c r="F325"/>
  <c r="F324"/>
  <c r="F323"/>
  <c r="F321"/>
  <c r="F320"/>
  <c r="F319"/>
  <c r="F318"/>
  <c r="F317"/>
  <c r="F315"/>
  <c r="F314"/>
  <c r="F313"/>
  <c r="F312"/>
  <c r="F311"/>
  <c r="F310"/>
  <c r="F309"/>
  <c r="F308"/>
  <c r="F307"/>
  <c r="F306"/>
  <c r="F305"/>
  <c r="F304"/>
  <c r="F303"/>
  <c r="F302"/>
  <c r="F301"/>
  <c r="F300"/>
  <c r="F299"/>
  <c r="F298"/>
  <c r="F297"/>
  <c r="F295"/>
  <c r="F294"/>
  <c r="F293"/>
  <c r="F292"/>
  <c r="F290"/>
  <c r="F289"/>
  <c r="F288"/>
  <c r="F287"/>
  <c r="F284"/>
  <c r="F283"/>
  <c r="F282"/>
  <c r="F281"/>
  <c r="F278"/>
  <c r="F277"/>
  <c r="F276"/>
  <c r="F275"/>
  <c r="F273"/>
  <c r="F272"/>
  <c r="F271"/>
  <c r="F270"/>
  <c r="F268"/>
  <c r="F267"/>
  <c r="F266"/>
  <c r="F265"/>
  <c r="F263"/>
  <c r="F262"/>
  <c r="F261"/>
  <c r="F260"/>
  <c r="F257"/>
  <c r="F256"/>
  <c r="F255"/>
  <c r="F254"/>
  <c r="F251"/>
  <c r="F250"/>
  <c r="F249"/>
  <c r="F248"/>
  <c r="F246"/>
  <c r="F245"/>
  <c r="F244"/>
  <c r="F243"/>
  <c r="F240"/>
  <c r="F239"/>
  <c r="F238"/>
  <c r="F237"/>
  <c r="F234"/>
  <c r="F233"/>
  <c r="F232"/>
  <c r="F231"/>
  <c r="F229"/>
  <c r="F228"/>
  <c r="F227"/>
  <c r="F226"/>
  <c r="F224"/>
  <c r="F223"/>
  <c r="F222"/>
  <c r="F221"/>
  <c r="F220"/>
  <c r="F219"/>
  <c r="F218"/>
  <c r="F217"/>
  <c r="F216"/>
  <c r="F214"/>
  <c r="F213"/>
  <c r="F212"/>
  <c r="F211"/>
  <c r="F209"/>
  <c r="F208"/>
  <c r="F207"/>
  <c r="F206"/>
  <c r="F204"/>
  <c r="F203"/>
  <c r="F202"/>
  <c r="F201"/>
  <c r="F199"/>
  <c r="F198"/>
  <c r="F197"/>
  <c r="F196"/>
  <c r="F193"/>
  <c r="F192"/>
  <c r="F191"/>
  <c r="F190"/>
  <c r="F188"/>
  <c r="F187"/>
  <c r="F186"/>
  <c r="F185"/>
  <c r="F184"/>
  <c r="F183"/>
  <c r="F182"/>
  <c r="F181"/>
  <c r="F179"/>
  <c r="F178"/>
  <c r="F177"/>
  <c r="F176"/>
  <c r="F174"/>
  <c r="F173"/>
  <c r="F172"/>
  <c r="F171"/>
  <c r="F169"/>
  <c r="F168"/>
  <c r="F167"/>
  <c r="F166"/>
  <c r="F164"/>
  <c r="F163"/>
  <c r="F162"/>
  <c r="F161"/>
  <c r="F159"/>
  <c r="F158"/>
  <c r="F157"/>
  <c r="F156"/>
  <c r="F154"/>
  <c r="F153"/>
  <c r="F152"/>
  <c r="F151"/>
  <c r="F150"/>
  <c r="F149"/>
  <c r="F148"/>
  <c r="F147"/>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58"/>
  <c r="F57"/>
  <c r="F56"/>
  <c r="F55"/>
  <c r="F54"/>
  <c r="F53"/>
  <c r="F52"/>
  <c r="F51"/>
  <c r="F50"/>
  <c r="F47"/>
  <c r="F46"/>
  <c r="F45"/>
  <c r="F44"/>
  <c r="F43"/>
  <c r="F42"/>
  <c r="F41"/>
  <c r="F40"/>
  <c r="F39"/>
  <c r="F36"/>
  <c r="F35"/>
  <c r="F34"/>
  <c r="F33"/>
  <c r="F32"/>
  <c r="F31"/>
  <c r="F30"/>
  <c r="F29"/>
  <c r="F28"/>
  <c r="F27"/>
  <c r="F25"/>
  <c r="F24"/>
  <c r="F23"/>
  <c r="F22"/>
  <c r="F21"/>
  <c r="F20"/>
  <c r="F19"/>
  <c r="F18"/>
  <c r="F17"/>
  <c r="F16"/>
  <c r="F15"/>
  <c r="F14"/>
  <c r="H225" i="7"/>
  <c r="H228" s="1"/>
  <c r="H212"/>
  <c r="H208"/>
  <c r="H206"/>
  <c r="H205"/>
  <c r="H200" s="1"/>
  <c r="H215" s="1"/>
  <c r="H220" s="1"/>
  <c r="H229" s="1"/>
  <c r="H204"/>
  <c r="H202" s="1"/>
  <c r="H203"/>
  <c r="G17" i="4"/>
  <c r="G20"/>
  <c r="G18" s="1"/>
  <c r="G21"/>
  <c r="G29"/>
  <c r="F72" i="2"/>
  <c r="H163" i="7"/>
  <c r="H166" s="1"/>
  <c r="H144" l="1"/>
  <c r="H146"/>
  <c r="H143" l="1"/>
  <c r="H139"/>
  <c r="H138" s="1"/>
  <c r="H137" s="1"/>
  <c r="H153" s="1"/>
  <c r="H141"/>
  <c r="J98"/>
  <c r="F98"/>
  <c r="D98"/>
  <c r="H97"/>
  <c r="H96"/>
  <c r="H95"/>
  <c r="H98" s="1"/>
  <c r="F8" i="6" l="1"/>
  <c r="F163"/>
  <c r="D12" i="10"/>
  <c r="E12"/>
  <c r="D13"/>
  <c r="E13"/>
  <c r="D26"/>
  <c r="E26"/>
  <c r="F26" s="1"/>
  <c r="D37"/>
  <c r="D38"/>
  <c r="E38"/>
  <c r="D49"/>
  <c r="D48" s="1"/>
  <c r="E49"/>
  <c r="F49" s="1"/>
  <c r="D60"/>
  <c r="E60"/>
  <c r="D145"/>
  <c r="D146"/>
  <c r="E146"/>
  <c r="D155"/>
  <c r="E155"/>
  <c r="F155" s="1"/>
  <c r="D160"/>
  <c r="E160"/>
  <c r="D165"/>
  <c r="E165"/>
  <c r="D170"/>
  <c r="E170"/>
  <c r="D175"/>
  <c r="E175"/>
  <c r="F175" s="1"/>
  <c r="D180"/>
  <c r="E180"/>
  <c r="F180" s="1"/>
  <c r="D189"/>
  <c r="E189"/>
  <c r="D195"/>
  <c r="E195"/>
  <c r="D200"/>
  <c r="E200"/>
  <c r="F200" s="1"/>
  <c r="D205"/>
  <c r="E205"/>
  <c r="D210"/>
  <c r="E210"/>
  <c r="D215"/>
  <c r="E215"/>
  <c r="F215" s="1"/>
  <c r="D225"/>
  <c r="E225"/>
  <c r="D230"/>
  <c r="E230"/>
  <c r="D236"/>
  <c r="D235" s="1"/>
  <c r="E236"/>
  <c r="F236" s="1"/>
  <c r="D242"/>
  <c r="E242"/>
  <c r="F242" s="1"/>
  <c r="D247"/>
  <c r="D241" s="1"/>
  <c r="E247"/>
  <c r="F247" s="1"/>
  <c r="D253"/>
  <c r="E253"/>
  <c r="F253" s="1"/>
  <c r="D259"/>
  <c r="E259"/>
  <c r="D264"/>
  <c r="E264"/>
  <c r="F264" s="1"/>
  <c r="D269"/>
  <c r="E269"/>
  <c r="F269" s="1"/>
  <c r="D274"/>
  <c r="E274"/>
  <c r="F274" s="1"/>
  <c r="E279"/>
  <c r="D280"/>
  <c r="D279" s="1"/>
  <c r="E280"/>
  <c r="D286"/>
  <c r="E286"/>
  <c r="F286" s="1"/>
  <c r="D291"/>
  <c r="E291"/>
  <c r="F291" s="1"/>
  <c r="D296"/>
  <c r="E296"/>
  <c r="F296" s="1"/>
  <c r="D316"/>
  <c r="E316"/>
  <c r="F316" s="1"/>
  <c r="D322"/>
  <c r="E322"/>
  <c r="F322" s="1"/>
  <c r="D328"/>
  <c r="E328"/>
  <c r="D333"/>
  <c r="E333"/>
  <c r="F333" s="1"/>
  <c r="D338"/>
  <c r="E338"/>
  <c r="F338" s="1"/>
  <c r="D344"/>
  <c r="D343" s="1"/>
  <c r="E344"/>
  <c r="E343" s="1"/>
  <c r="D350"/>
  <c r="D349" s="1"/>
  <c r="E350"/>
  <c r="F350" s="1"/>
  <c r="D403"/>
  <c r="E403"/>
  <c r="D409"/>
  <c r="E409"/>
  <c r="F409" s="1"/>
  <c r="D415"/>
  <c r="E415"/>
  <c r="F415" s="1"/>
  <c r="D421"/>
  <c r="E421"/>
  <c r="F421" s="1"/>
  <c r="D427"/>
  <c r="E427"/>
  <c r="F427" s="1"/>
  <c r="D433"/>
  <c r="E433"/>
  <c r="F433" s="1"/>
  <c r="D439"/>
  <c r="E439"/>
  <c r="F439" s="1"/>
  <c r="D445"/>
  <c r="E445"/>
  <c r="F445" s="1"/>
  <c r="D451"/>
  <c r="E451"/>
  <c r="F451" s="1"/>
  <c r="D456"/>
  <c r="E456"/>
  <c r="F456" s="1"/>
  <c r="D462"/>
  <c r="E462"/>
  <c r="F462" s="1"/>
  <c r="D468"/>
  <c r="E468"/>
  <c r="F468" s="1"/>
  <c r="D474"/>
  <c r="E474"/>
  <c r="F474" s="1"/>
  <c r="D480"/>
  <c r="E480"/>
  <c r="F480" s="1"/>
  <c r="D486"/>
  <c r="E486"/>
  <c r="F486" s="1"/>
  <c r="D492"/>
  <c r="E492"/>
  <c r="F492" s="1"/>
  <c r="D499"/>
  <c r="E499"/>
  <c r="D505"/>
  <c r="D498" s="1"/>
  <c r="E505"/>
  <c r="F505" s="1"/>
  <c r="D511"/>
  <c r="E511"/>
  <c r="F511" s="1"/>
  <c r="D517"/>
  <c r="E517"/>
  <c r="F517" s="1"/>
  <c r="D523"/>
  <c r="E523"/>
  <c r="F523" s="1"/>
  <c r="D529"/>
  <c r="E529"/>
  <c r="F529" s="1"/>
  <c r="D535"/>
  <c r="E535"/>
  <c r="F535" s="1"/>
  <c r="D580"/>
  <c r="E580"/>
  <c r="D585"/>
  <c r="E585"/>
  <c r="D590"/>
  <c r="E590"/>
  <c r="F590" s="1"/>
  <c r="D617"/>
  <c r="E617"/>
  <c r="D622"/>
  <c r="E622"/>
  <c r="D628"/>
  <c r="E628"/>
  <c r="F628" s="1"/>
  <c r="D632"/>
  <c r="D633"/>
  <c r="E633"/>
  <c r="D670"/>
  <c r="E670"/>
  <c r="F670" s="1"/>
  <c r="D727"/>
  <c r="E727"/>
  <c r="D774"/>
  <c r="E774"/>
  <c r="D813"/>
  <c r="E813"/>
  <c r="F813" s="1"/>
  <c r="D872"/>
  <c r="E872"/>
  <c r="D912"/>
  <c r="E912"/>
  <c r="E958"/>
  <c r="D959"/>
  <c r="D958" s="1"/>
  <c r="E959"/>
  <c r="D964"/>
  <c r="D965"/>
  <c r="E965"/>
  <c r="F965" s="1"/>
  <c r="D1021"/>
  <c r="D1020" s="1"/>
  <c r="E1021"/>
  <c r="D1027"/>
  <c r="E1027"/>
  <c r="D1032"/>
  <c r="E1032"/>
  <c r="D1037"/>
  <c r="E1037"/>
  <c r="D1042"/>
  <c r="E1042"/>
  <c r="D1047"/>
  <c r="E1047"/>
  <c r="F1047" s="1"/>
  <c r="D1054"/>
  <c r="E1054"/>
  <c r="D1059"/>
  <c r="E1059"/>
  <c r="D1077"/>
  <c r="E1077"/>
  <c r="F1077" s="1"/>
  <c r="D1082"/>
  <c r="E1082"/>
  <c r="D1087"/>
  <c r="E1087"/>
  <c r="D1092"/>
  <c r="E1092"/>
  <c r="F1092" s="1"/>
  <c r="D1097"/>
  <c r="E1097"/>
  <c r="D1102"/>
  <c r="E1102"/>
  <c r="D1107"/>
  <c r="E1107"/>
  <c r="F1107" s="1"/>
  <c r="D1112"/>
  <c r="E1112"/>
  <c r="D1118"/>
  <c r="D1117" s="1"/>
  <c r="E1118"/>
  <c r="E1126"/>
  <c r="D1127"/>
  <c r="D1126" s="1"/>
  <c r="E1127"/>
  <c r="D1137"/>
  <c r="E1137"/>
  <c r="D1143"/>
  <c r="E1143"/>
  <c r="F1143" s="1"/>
  <c r="D1148"/>
  <c r="D1136" s="1"/>
  <c r="E1148"/>
  <c r="D1158"/>
  <c r="E1158"/>
  <c r="D1196"/>
  <c r="E1196"/>
  <c r="F1196" s="1"/>
  <c r="D1200"/>
  <c r="E1200"/>
  <c r="D1206"/>
  <c r="D1205" s="1"/>
  <c r="E1206"/>
  <c r="E8" i="6"/>
  <c r="F9"/>
  <c r="E9"/>
  <c r="G9" s="1"/>
  <c r="F137"/>
  <c r="G137" s="1"/>
  <c r="F146"/>
  <c r="G163"/>
  <c r="G12"/>
  <c r="G14"/>
  <c r="G20"/>
  <c r="G22"/>
  <c r="G26"/>
  <c r="G29"/>
  <c r="G31"/>
  <c r="G33"/>
  <c r="G37"/>
  <c r="G39"/>
  <c r="G41"/>
  <c r="G43"/>
  <c r="G44"/>
  <c r="G10" s="1"/>
  <c r="G46"/>
  <c r="G47"/>
  <c r="G48"/>
  <c r="G49"/>
  <c r="G50"/>
  <c r="G52"/>
  <c r="G55"/>
  <c r="G56"/>
  <c r="G59"/>
  <c r="G58"/>
  <c r="G60"/>
  <c r="G61"/>
  <c r="G62"/>
  <c r="G63"/>
  <c r="G65"/>
  <c r="G67"/>
  <c r="G69"/>
  <c r="G70"/>
  <c r="G72"/>
  <c r="G73"/>
  <c r="G74"/>
  <c r="G78"/>
  <c r="G82"/>
  <c r="G85"/>
  <c r="G86"/>
  <c r="G90"/>
  <c r="G93"/>
  <c r="G94"/>
  <c r="G96"/>
  <c r="G98"/>
  <c r="G100"/>
  <c r="G103"/>
  <c r="G105"/>
  <c r="G106"/>
  <c r="G108"/>
  <c r="G110"/>
  <c r="G111"/>
  <c r="G113"/>
  <c r="G114"/>
  <c r="G116"/>
  <c r="G118"/>
  <c r="G122"/>
  <c r="G123"/>
  <c r="G125"/>
  <c r="G128"/>
  <c r="G129"/>
  <c r="G131"/>
  <c r="G133"/>
  <c r="G135"/>
  <c r="G139"/>
  <c r="G142"/>
  <c r="G145"/>
  <c r="G148"/>
  <c r="G150"/>
  <c r="G154"/>
  <c r="G155"/>
  <c r="G156"/>
  <c r="G158"/>
  <c r="G160"/>
  <c r="G161"/>
  <c r="G165"/>
  <c r="G168"/>
  <c r="G173"/>
  <c r="G177"/>
  <c r="G179"/>
  <c r="E184"/>
  <c r="G184" s="1"/>
  <c r="G185"/>
  <c r="G188"/>
  <c r="G192"/>
  <c r="G200"/>
  <c r="G202"/>
  <c r="G204"/>
  <c r="G205"/>
  <c r="G207"/>
  <c r="G209"/>
  <c r="G208" s="1"/>
  <c r="G211"/>
  <c r="G210" s="1"/>
  <c r="G213"/>
  <c r="G215"/>
  <c r="G217"/>
  <c r="G219"/>
  <c r="G221"/>
  <c r="G224"/>
  <c r="G229"/>
  <c r="G231"/>
  <c r="G235"/>
  <c r="G236"/>
  <c r="G240"/>
  <c r="G242"/>
  <c r="G243"/>
  <c r="G247"/>
  <c r="G249"/>
  <c r="G253"/>
  <c r="G254"/>
  <c r="G255"/>
  <c r="G256"/>
  <c r="G258"/>
  <c r="G138"/>
  <c r="E105"/>
  <c r="E16"/>
  <c r="G16" s="1"/>
  <c r="E10"/>
  <c r="E257"/>
  <c r="E256" s="1"/>
  <c r="E254"/>
  <c r="E245"/>
  <c r="E252"/>
  <c r="G252" s="1"/>
  <c r="E241"/>
  <c r="G241" s="1"/>
  <c r="E239"/>
  <c r="E234" s="1"/>
  <c r="G234" s="1"/>
  <c r="E235"/>
  <c r="E226"/>
  <c r="E225" s="1"/>
  <c r="G225" s="1"/>
  <c r="E223"/>
  <c r="E222" s="1"/>
  <c r="G222" s="1"/>
  <c r="E220"/>
  <c r="G220" s="1"/>
  <c r="E218"/>
  <c r="G218" s="1"/>
  <c r="E216"/>
  <c r="F220"/>
  <c r="F218"/>
  <c r="F216"/>
  <c r="G216" s="1"/>
  <c r="E214"/>
  <c r="G214" s="1"/>
  <c r="F214"/>
  <c r="E212"/>
  <c r="E210"/>
  <c r="E208"/>
  <c r="E206"/>
  <c r="E203"/>
  <c r="G203" s="1"/>
  <c r="E201"/>
  <c r="G201" s="1"/>
  <c r="E199"/>
  <c r="E195"/>
  <c r="E187"/>
  <c r="G187" s="1"/>
  <c r="E175"/>
  <c r="E174" s="1"/>
  <c r="E172"/>
  <c r="E171" s="1"/>
  <c r="G171" s="1"/>
  <c r="E163"/>
  <c r="E160"/>
  <c r="E157"/>
  <c r="G157" s="1"/>
  <c r="E155"/>
  <c r="E153"/>
  <c r="G153" s="1"/>
  <c r="E144"/>
  <c r="E141"/>
  <c r="E137"/>
  <c r="E133"/>
  <c r="E130"/>
  <c r="G130" s="1"/>
  <c r="E127"/>
  <c r="G127" s="1"/>
  <c r="E121"/>
  <c r="E119"/>
  <c r="E115"/>
  <c r="G115" s="1"/>
  <c r="E112"/>
  <c r="E109"/>
  <c r="E107"/>
  <c r="G107" s="1"/>
  <c r="E102"/>
  <c r="G102" s="1"/>
  <c r="E99"/>
  <c r="E95"/>
  <c r="G95" s="1"/>
  <c r="E93"/>
  <c r="E92" s="1"/>
  <c r="E88"/>
  <c r="E85"/>
  <c r="E81"/>
  <c r="G81" s="1"/>
  <c r="E76"/>
  <c r="G76" s="1"/>
  <c r="E73"/>
  <c r="F73"/>
  <c r="E71"/>
  <c r="G71" s="1"/>
  <c r="F71"/>
  <c r="E68"/>
  <c r="E62"/>
  <c r="E60"/>
  <c r="E57"/>
  <c r="E59" s="1"/>
  <c r="E53"/>
  <c r="G53" s="1"/>
  <c r="E51"/>
  <c r="E45"/>
  <c r="G45" s="1"/>
  <c r="E43"/>
  <c r="E39"/>
  <c r="E38" s="1"/>
  <c r="G38" s="1"/>
  <c r="E29"/>
  <c r="E24"/>
  <c r="G24" s="1"/>
  <c r="E20"/>
  <c r="G18"/>
  <c r="E12"/>
  <c r="E20" i="4"/>
  <c r="E18" s="1"/>
  <c r="G52"/>
  <c r="E50"/>
  <c r="E49" s="1"/>
  <c r="G50"/>
  <c r="G49" s="1"/>
  <c r="F48"/>
  <c r="F47"/>
  <c r="G45"/>
  <c r="F45" s="1"/>
  <c r="F44"/>
  <c r="F43"/>
  <c r="F42"/>
  <c r="F40"/>
  <c r="F39"/>
  <c r="F38"/>
  <c r="F37"/>
  <c r="F36"/>
  <c r="F35"/>
  <c r="G33"/>
  <c r="F33" s="1"/>
  <c r="G41"/>
  <c r="F41" s="1"/>
  <c r="F34"/>
  <c r="F32"/>
  <c r="F27"/>
  <c r="E61" i="1"/>
  <c r="D61"/>
  <c r="D37" s="1"/>
  <c r="D61" i="2"/>
  <c r="F61" s="1"/>
  <c r="E10"/>
  <c r="F10" s="1"/>
  <c r="F64"/>
  <c r="F71"/>
  <c r="F68"/>
  <c r="F67"/>
  <c r="F65"/>
  <c r="F63"/>
  <c r="F62"/>
  <c r="F59"/>
  <c r="F57"/>
  <c r="F56"/>
  <c r="F54"/>
  <c r="F52"/>
  <c r="F51"/>
  <c r="F48"/>
  <c r="F43"/>
  <c r="F42"/>
  <c r="F38"/>
  <c r="F35"/>
  <c r="F31"/>
  <c r="F28"/>
  <c r="F26"/>
  <c r="F25"/>
  <c r="F24"/>
  <c r="F23"/>
  <c r="F22"/>
  <c r="F19"/>
  <c r="F18"/>
  <c r="F16"/>
  <c r="F15"/>
  <c r="F13"/>
  <c r="F12"/>
  <c r="D10"/>
  <c r="D21"/>
  <c r="D29"/>
  <c r="D33"/>
  <c r="F33" s="1"/>
  <c r="D36"/>
  <c r="D45"/>
  <c r="D49"/>
  <c r="D58"/>
  <c r="F58" s="1"/>
  <c r="D66"/>
  <c r="D68"/>
  <c r="E21"/>
  <c r="F21" s="1"/>
  <c r="E29"/>
  <c r="F29" s="1"/>
  <c r="E33"/>
  <c r="E36"/>
  <c r="F36" s="1"/>
  <c r="E45"/>
  <c r="F45" s="1"/>
  <c r="E49"/>
  <c r="F49" s="1"/>
  <c r="E61"/>
  <c r="E60" s="1"/>
  <c r="E66"/>
  <c r="F66" s="1"/>
  <c r="E68"/>
  <c r="F60" i="1"/>
  <c r="F55"/>
  <c r="F53"/>
  <c r="F51"/>
  <c r="F49"/>
  <c r="E39"/>
  <c r="E38" s="1"/>
  <c r="E56"/>
  <c r="E50"/>
  <c r="E46"/>
  <c r="E58"/>
  <c r="D39"/>
  <c r="G239" i="6" l="1"/>
  <c r="G144"/>
  <c r="E244"/>
  <c r="G244" s="1"/>
  <c r="G172"/>
  <c r="G109"/>
  <c r="G88"/>
  <c r="G257"/>
  <c r="G57"/>
  <c r="G8"/>
  <c r="E5"/>
  <c r="E80"/>
  <c r="G223"/>
  <c r="F958" i="10"/>
  <c r="F279"/>
  <c r="D579"/>
  <c r="E498"/>
  <c r="F498" s="1"/>
  <c r="F499"/>
  <c r="E349"/>
  <c r="F349" s="1"/>
  <c r="E258"/>
  <c r="F259"/>
  <c r="E235"/>
  <c r="F235" s="1"/>
  <c r="E145"/>
  <c r="F145" s="1"/>
  <c r="F146"/>
  <c r="E1205"/>
  <c r="F1205" s="1"/>
  <c r="F1206"/>
  <c r="E1157"/>
  <c r="F1157" s="1"/>
  <c r="F1158"/>
  <c r="F1137"/>
  <c r="E1117"/>
  <c r="F1117" s="1"/>
  <c r="F1118"/>
  <c r="F1102"/>
  <c r="F1087"/>
  <c r="F1059"/>
  <c r="F1042"/>
  <c r="F1027"/>
  <c r="E964"/>
  <c r="F964" s="1"/>
  <c r="F912"/>
  <c r="F774"/>
  <c r="E669"/>
  <c r="F669" s="1"/>
  <c r="F622"/>
  <c r="F585"/>
  <c r="F343"/>
  <c r="D258"/>
  <c r="D252" s="1"/>
  <c r="F230"/>
  <c r="F195"/>
  <c r="E48"/>
  <c r="F48" s="1"/>
  <c r="F13"/>
  <c r="D1157"/>
  <c r="D669"/>
  <c r="E632"/>
  <c r="F632" s="1"/>
  <c r="F633"/>
  <c r="E402"/>
  <c r="E285"/>
  <c r="E241"/>
  <c r="F241" s="1"/>
  <c r="E37"/>
  <c r="F38"/>
  <c r="F1200"/>
  <c r="E1136"/>
  <c r="F1136" s="1"/>
  <c r="F1148"/>
  <c r="F1127"/>
  <c r="F1112"/>
  <c r="F1097"/>
  <c r="F1082"/>
  <c r="F1054"/>
  <c r="E1020"/>
  <c r="F1020" s="1"/>
  <c r="F1021"/>
  <c r="F959"/>
  <c r="F872"/>
  <c r="F727"/>
  <c r="F617"/>
  <c r="F580"/>
  <c r="D402"/>
  <c r="D285"/>
  <c r="F280"/>
  <c r="F225"/>
  <c r="F205"/>
  <c r="F60"/>
  <c r="F12"/>
  <c r="F1126"/>
  <c r="E579"/>
  <c r="F7" i="6"/>
  <c r="E7"/>
  <c r="F49" i="4"/>
  <c r="E17"/>
  <c r="D60" i="2"/>
  <c r="D72" s="1"/>
  <c r="E9"/>
  <c r="D9"/>
  <c r="F212" i="6"/>
  <c r="G212" s="1"/>
  <c r="F210"/>
  <c r="F208"/>
  <c r="G206"/>
  <c r="F199"/>
  <c r="G199" s="1"/>
  <c r="G120"/>
  <c r="F112"/>
  <c r="G112" s="1"/>
  <c r="F109"/>
  <c r="F99"/>
  <c r="G99" s="1"/>
  <c r="F92"/>
  <c r="G92" s="1"/>
  <c r="E66"/>
  <c r="F68"/>
  <c r="G68" s="1"/>
  <c r="F66"/>
  <c r="F64"/>
  <c r="F57"/>
  <c r="F51"/>
  <c r="G51" s="1"/>
  <c r="E162"/>
  <c r="G66" l="1"/>
  <c r="F194" i="10"/>
  <c r="F579"/>
  <c r="F402"/>
  <c r="F37"/>
  <c r="E252"/>
  <c r="F252" s="1"/>
  <c r="F258"/>
  <c r="F285"/>
  <c r="G7" i="6"/>
  <c r="F9" i="2"/>
  <c r="E72"/>
  <c r="F59" i="10" l="1"/>
  <c r="F22" i="4"/>
  <c r="E33"/>
  <c r="F52"/>
  <c r="F53"/>
  <c r="E45"/>
  <c r="G43"/>
  <c r="G39"/>
  <c r="F31"/>
  <c r="F60" i="2" l="1"/>
  <c r="D58" i="1"/>
  <c r="F58" s="1"/>
  <c r="D50"/>
  <c r="D46"/>
  <c r="D62"/>
  <c r="E62"/>
  <c r="D38" l="1"/>
  <c r="D64" s="1"/>
  <c r="E64"/>
  <c r="E37" l="1"/>
  <c r="F10" i="6" l="1"/>
  <c r="F5" s="1"/>
  <c r="G5" s="1"/>
  <c r="E193" l="1"/>
  <c r="F195"/>
  <c r="F183" s="1"/>
  <c r="F121"/>
  <c r="G121" s="1"/>
  <c r="F119"/>
  <c r="G119" s="1"/>
  <c r="F117"/>
  <c r="E117"/>
  <c r="F80"/>
  <c r="G80" s="1"/>
  <c r="G117" l="1"/>
  <c r="E104"/>
  <c r="F104"/>
  <c r="G104" l="1"/>
  <c r="H219" i="7"/>
  <c r="H157"/>
  <c r="H158" s="1"/>
  <c r="H167" s="1"/>
  <c r="F175" i="6"/>
  <c r="F162"/>
  <c r="G162" s="1"/>
  <c r="F141"/>
  <c r="G141" l="1"/>
  <c r="F140"/>
  <c r="F174"/>
  <c r="G174" s="1"/>
  <c r="G175"/>
  <c r="E191"/>
  <c r="E183" s="1"/>
  <c r="G183" s="1"/>
  <c r="E146"/>
  <c r="E124"/>
  <c r="G124" s="1"/>
  <c r="E101"/>
  <c r="G101" s="1"/>
  <c r="E97"/>
  <c r="E64"/>
  <c r="G64" s="1"/>
  <c r="G146" l="1"/>
  <c r="E140"/>
  <c r="G140" s="1"/>
  <c r="G97"/>
  <c r="E87"/>
  <c r="G87" s="1"/>
  <c r="E126"/>
  <c r="G126" s="1"/>
  <c r="E75"/>
  <c r="G75" s="1"/>
  <c r="E159"/>
  <c r="G159" s="1"/>
  <c r="E41" i="4" l="1"/>
  <c r="E21" l="1"/>
  <c r="F30"/>
  <c r="F26"/>
  <c r="F25"/>
  <c r="F24"/>
  <c r="F23"/>
  <c r="E43"/>
  <c r="F21" l="1"/>
  <c r="E29"/>
  <c r="F29" s="1"/>
  <c r="F20" s="1"/>
  <c r="F17" l="1"/>
  <c r="F18"/>
</calcChain>
</file>

<file path=xl/sharedStrings.xml><?xml version="1.0" encoding="utf-8"?>
<sst xmlns="http://schemas.openxmlformats.org/spreadsheetml/2006/main" count="1710" uniqueCount="555">
  <si>
    <t>Konto / funk.</t>
  </si>
  <si>
    <t>Opis konta / funkcije</t>
  </si>
  <si>
    <t>PLANIRANI</t>
  </si>
  <si>
    <t>BUDŽET</t>
  </si>
  <si>
    <t>IZVRŠENJE</t>
  </si>
  <si>
    <t>BUDŽETA</t>
  </si>
  <si>
    <t>Indeks</t>
  </si>
  <si>
    <t>POREZI</t>
  </si>
  <si>
    <t>POREZ NA IMOVINU</t>
  </si>
  <si>
    <t>POREZ NA DOBRA I USLUGE</t>
  </si>
  <si>
    <t>DRUGI POREZI</t>
  </si>
  <si>
    <t>DONACIJE I TRANSFERI</t>
  </si>
  <si>
    <t>DRUGI PRIHODI</t>
  </si>
  <si>
    <t>PRIHODI OD IMOVINE</t>
  </si>
  <si>
    <t>UKUPNI  PRIHODI</t>
  </si>
  <si>
    <t>Redni Broj</t>
  </si>
  <si>
    <t>POREZ NA DOHODAK, DOBIT I KAPITALNE DOBITKE</t>
  </si>
  <si>
    <t>TRANSFERI OD DRUGIH NIVOA VLASTI</t>
  </si>
  <si>
    <t>PRIHODI OD PRODAJE DOBARA I USLUGA</t>
  </si>
  <si>
    <t>MEŠOVITI I NEODREĐENI PRIHODI</t>
  </si>
  <si>
    <t>MEMORANDUMSKE STAVKE ZA REFUNDACIJU RASHODA</t>
  </si>
  <si>
    <t>TEKUĆI PRIHODI</t>
  </si>
  <si>
    <t>PRIMANJA OD PRODAJE NE FINANSIJSKE IMOVINE</t>
  </si>
  <si>
    <t>PRIMANJA OD PRODAJE ZEMLJIŠTA</t>
  </si>
  <si>
    <t>PRIMANJA OD ZADUŽIVANJA I PRODAJA FINANSIJSKE IMOVINE</t>
  </si>
  <si>
    <t>PRIMANJA OD DOMACIH ZADUŽIVANJA</t>
  </si>
  <si>
    <t>PRIMANJA OD PRODAJE FINANSIJSKE IMOVINE</t>
  </si>
  <si>
    <t>PRIMANJA OD PRODAJE DOMAĆE FINANSIJSKE IMOVINE</t>
  </si>
  <si>
    <t>Porez na fond zarada</t>
  </si>
  <si>
    <t xml:space="preserve">MEMORANDUMSKE STAVKE ZA REFUNDACIJU RASHODA </t>
  </si>
  <si>
    <t>NOVČANE KAZNE I ODUZETA IMOVINSKA KORIST</t>
  </si>
  <si>
    <t xml:space="preserve">Ostvareni  tekući   prihodi i  primanja,  kao i  izvršeni  tekući  rashodi  i  izdaci  u  završnom  </t>
  </si>
  <si>
    <t>OPŠTI DEO</t>
  </si>
  <si>
    <t>Član 1.</t>
  </si>
  <si>
    <t>Član 2.</t>
  </si>
  <si>
    <t xml:space="preserve">Prihodi od primanja budžeta po izvorima planirani su i izvršeni u sledećim iznosima i ekonomskim </t>
  </si>
  <si>
    <t>klasifiacijama</t>
  </si>
  <si>
    <t>Član 3.</t>
  </si>
  <si>
    <t>Ekonomska klasifikacija</t>
  </si>
  <si>
    <t>VRSTA RASHODA</t>
  </si>
  <si>
    <t>IZVRSENJE</t>
  </si>
  <si>
    <t>PROCENAT</t>
  </si>
  <si>
    <t>IZVRŠENJA</t>
  </si>
  <si>
    <t>TEKUĆI RASHODI</t>
  </si>
  <si>
    <t>RASHODI ZA</t>
  </si>
  <si>
    <t>Plate i dodaci i naknade zaposlenih</t>
  </si>
  <si>
    <t>Socijalni doprinosi na teret poslodavca</t>
  </si>
  <si>
    <t>Otplata domaćih kamata</t>
  </si>
  <si>
    <t>Prateći troškovi zaduženja</t>
  </si>
  <si>
    <t>SUBVENCIJE</t>
  </si>
  <si>
    <t>TRANSFERI OSTALIM NIVOIMA VLASTI</t>
  </si>
  <si>
    <t>Kapitalni transferi ostalim nivoima vlasti</t>
  </si>
  <si>
    <t>PRAVA IZ SOCIJALNOG OSIGURANJA</t>
  </si>
  <si>
    <t>OSTALI RASHODI</t>
  </si>
  <si>
    <t>IZDACI ZA NEFINANSIJSKU IMOVINU</t>
  </si>
  <si>
    <t>OSNOVNA SREDSTVA</t>
  </si>
  <si>
    <t>PRIRODNA IMOVINA</t>
  </si>
  <si>
    <t>Zemljište</t>
  </si>
  <si>
    <t>IZDACI ZA OTPLATU GLAVNICE I NABAVKU FINANSIJSKE  IMOVINE</t>
  </si>
  <si>
    <t>OTPLATA GLAVNICE</t>
  </si>
  <si>
    <t xml:space="preserve">UKUPNI RASHODI </t>
  </si>
  <si>
    <t xml:space="preserve">Rashodi i izdaci iz budžeta po osnovnim namenama, planirani su i izvršeni u sledećim iznosima i </t>
  </si>
  <si>
    <t>sledećim ekonomskim klasifikacijama:</t>
  </si>
  <si>
    <t>R.B</t>
  </si>
  <si>
    <t>ZAPOSLENE  (1+2+3+4+5+6)</t>
  </si>
  <si>
    <t>KORIŠĆENJE USLUGA I ROBA (7+8+9+10+11+12)</t>
  </si>
  <si>
    <t>OTPLATA KAMATA I PRATEĆI TROŠKOVI ZADUŽIVANJA (13+14)</t>
  </si>
  <si>
    <t>DONACIJE  DOTACIJE I TRANSFERI (15+16)</t>
  </si>
  <si>
    <t>OSTALI RASHODI (17+18+19+20+21)</t>
  </si>
  <si>
    <t>OSNOVNA SREDSTVA (22+23+24+25)</t>
  </si>
  <si>
    <t>Org. jed. / Inst. koja prima grant</t>
  </si>
  <si>
    <t>Planirano</t>
  </si>
  <si>
    <t>RASHODI ZA ZAPOSLENE</t>
  </si>
  <si>
    <t>PLATE I DODACI ZAPOSLENIH</t>
  </si>
  <si>
    <t>Plate i dodaci zaposlenih</t>
  </si>
  <si>
    <t>Doprinos za zdravstveno osiguranje</t>
  </si>
  <si>
    <t>STALNI TROŠKOVI</t>
  </si>
  <si>
    <t>Zakup imovine i opreme</t>
  </si>
  <si>
    <t>TROŠKOVI PUTOVANJA</t>
  </si>
  <si>
    <t>Troškovi službenih putovanja u zemlji</t>
  </si>
  <si>
    <t>USLUGE PO UGOVORU</t>
  </si>
  <si>
    <t>Administrativne usluge</t>
  </si>
  <si>
    <t>Usluge informisanja</t>
  </si>
  <si>
    <t>Reprezentacija</t>
  </si>
  <si>
    <t>Ostale opšte usluge</t>
  </si>
  <si>
    <t>SPECIJALIZOVANE USLUGE</t>
  </si>
  <si>
    <t>Ostale specijalizovane usluge</t>
  </si>
  <si>
    <t>MATERIJAL</t>
  </si>
  <si>
    <t>Materijali za posebne namene</t>
  </si>
  <si>
    <t>Ostale naknade iz Budžeta</t>
  </si>
  <si>
    <t>Dotacije ostalim neprofitnim institucijama</t>
  </si>
  <si>
    <t>KORIŠCENJE USLUGA I ROBA</t>
  </si>
  <si>
    <t>OTPLATA KAMATA</t>
  </si>
  <si>
    <t>SOCIJALNA DAVANJA ZAPOSLENIMA</t>
  </si>
  <si>
    <t>Nagrade, bonusi i ostali posebni rashodi</t>
  </si>
  <si>
    <t>Energetske usluge</t>
  </si>
  <si>
    <t>Komunalne usluge</t>
  </si>
  <si>
    <t>Usluge komunikacija</t>
  </si>
  <si>
    <t>Troškovi osiguranja</t>
  </si>
  <si>
    <t>Kompjuterske usluge</t>
  </si>
  <si>
    <t>Medicinske usluge</t>
  </si>
  <si>
    <t>Administrativni materijal</t>
  </si>
  <si>
    <t>Ostali porezi</t>
  </si>
  <si>
    <t>Obavezne takse</t>
  </si>
  <si>
    <t>Izgradnja zgrada i objekata</t>
  </si>
  <si>
    <t>Kapitalno održavanje zgrada i objekata</t>
  </si>
  <si>
    <t>Projektno planiranje</t>
  </si>
  <si>
    <t>MAŠINE I OPREMA</t>
  </si>
  <si>
    <t>Administrativna oprema</t>
  </si>
  <si>
    <t>ZEMLJIŠTE</t>
  </si>
  <si>
    <t>NAKNADE ZA ZAPOSLENE</t>
  </si>
  <si>
    <t>Naknade za zaposlene</t>
  </si>
  <si>
    <t>Usluge obrazovanja, kulture i sporta</t>
  </si>
  <si>
    <t>Materijali za obrazovanje, kulturu i sport</t>
  </si>
  <si>
    <t>Ostali troskovi</t>
  </si>
  <si>
    <t>Tekuce popravke i održavanje opreme</t>
  </si>
  <si>
    <t>Materijali za domacinstvo i ugostiteljstvo</t>
  </si>
  <si>
    <t>TEKUCI RASHODI</t>
  </si>
  <si>
    <t>Nematerijalna imovina</t>
  </si>
  <si>
    <t>Oprema za obrazovanje, kulturu i sport</t>
  </si>
  <si>
    <t>OTPLATE DOMACIH KAMATA</t>
  </si>
  <si>
    <t>Tekuci transferi ostalim nivoima vlasti</t>
  </si>
  <si>
    <t>PRIHODI IZ BUŽETA</t>
  </si>
  <si>
    <t xml:space="preserve"> PRIHODI IZ OSTALIH IZVORA</t>
  </si>
  <si>
    <t>KONSOLIDOVANI  PRIHODI</t>
  </si>
  <si>
    <t>700000+800000+900000</t>
  </si>
  <si>
    <t>700000 + 800000</t>
  </si>
  <si>
    <t>Budžet</t>
  </si>
  <si>
    <t>Ostvareni konsolidovani prihodi i primanja, kao i konsolidovani tekući rashodi i izdaci u konsolidovanom računu</t>
  </si>
  <si>
    <t>Član 6.</t>
  </si>
  <si>
    <t>RASHODI  IZ BUŽETA</t>
  </si>
  <si>
    <t>RASHODI IZ OSTALIH PRIHODA</t>
  </si>
  <si>
    <t>UKUPNI KONSOLIDOAVANI</t>
  </si>
  <si>
    <t>RASHODI</t>
  </si>
  <si>
    <t>400000+500000</t>
  </si>
  <si>
    <t>SVEGA</t>
  </si>
  <si>
    <t>KULTURA</t>
  </si>
  <si>
    <t>IZDACI ZA NEFINANSIJSKU  IMOVINU</t>
  </si>
  <si>
    <t>IZDACI ZA NEFINANSIJAKU IMOVINU</t>
  </si>
  <si>
    <t>2. KONSOLIDOVANI  RASHODI  IZDACI</t>
  </si>
  <si>
    <t>Član 7.</t>
  </si>
  <si>
    <t>Završni račun Gradske Uprave grada Novog  Pazara, i Konsolidovani račun budžeta grad Novog Pazara sadrži:</t>
  </si>
  <si>
    <t xml:space="preserve">Bilans stanja, Bilans uspeha, Izveštaj o kapitalnim rashodima, Izveštaj o novčanim tokovima i </t>
  </si>
  <si>
    <t>Član 8.</t>
  </si>
  <si>
    <t>Ova odluka će se objaviti u Službenom listu grada Novog Pazara</t>
  </si>
  <si>
    <t>SKUPŠTINA GRADA NOVOG PAZARA</t>
  </si>
  <si>
    <t>Socijalna davanja zaposlenima (porod.bilovanje, invalidi rada, otpremnina zbog tenoloških i organizacionih promena, otpremnina prilikom odlaska u penziju, pomoć u med.lečenju zaposlenog)</t>
  </si>
  <si>
    <t>Naknade troškova za zaposlene (za prevoz, naknade u slučaju smrti)</t>
  </si>
  <si>
    <t>Nagrade zaposlenima i ostali posebni rashodi (jubilarne nagrade, nagrade članovima komisija)</t>
  </si>
  <si>
    <t>Stalni troškovi (bankarska provizija, struja, voda, smeće, telefoni, grejanja, lož ulje i ugalj)</t>
  </si>
  <si>
    <t>Troškovi putovanja (troškovi putovanja u zemlji i troškovi putovanja u inostranstvo)</t>
  </si>
  <si>
    <t>Usluge po ugovoru (kompijuterske usluge, adinistrativne usluge, usluge obrazovanja i usavršavanja, kotizacija, medicinske usluge, usluge revizije, takmičenja učenika, objavljivanje tendera, naknada članovima upravnih i nadzornih organa i komisija)</t>
  </si>
  <si>
    <t>Specijalizovane usluge (kulturne manifestacije u gradu, usluge očuvanja životne sredine, usluge javnog zdravstva, inspekcije i analize, geodetske usluge)</t>
  </si>
  <si>
    <t xml:space="preserve">Tekuće popravke i održavanje (zgrada: zidarski, stolarski, molerski, električni radovi) (opreme: opravke računara, vozila, i opreme za komunikaciju)    </t>
  </si>
  <si>
    <t>Materijal (kancelarijski materijal, gorivo i mazivo, rezervni delovi, potrošni materijal, cveće i zelenilo, uniforme)</t>
  </si>
  <si>
    <t>Naknade za socijalnu zaštitu iz budžeta (dopunsko materijalno obezbeđenje učesnika NOR-a, jednokratne pomoći, stipendije)</t>
  </si>
  <si>
    <t>Donacije nevladinim organizacijama (sredtva za sportski savez i za dotacije političkim strankama)</t>
  </si>
  <si>
    <t>Porezi, obavezne takse i kazne (PDV, takse za registraciju vozila)</t>
  </si>
  <si>
    <t>Novčane kazne i penali po rešenju sudova (prinudne naplate i vansudska poravnanja)</t>
  </si>
  <si>
    <t>Naknada štete za povrede ili štetu nastalu usled elementarnih nepogoda ili drugih prirodnih uzroka (klizišta i ujed pasa)</t>
  </si>
  <si>
    <t>Zgrade i građevinski objekti (izgradnja infrastrukture u gradu, putevi, vodovod, kanalizacija i projektno planiranje)</t>
  </si>
  <si>
    <t>Mašine i oprema (lizinga, elektronska i kompijuterska oprema, kancelarijski nameštaj)</t>
  </si>
  <si>
    <t>NEMATERIJALNA IMOVINA (knjige u biblioteci)</t>
  </si>
  <si>
    <t>Zemljište (prinudna naplata za otkupljeno zemljište)</t>
  </si>
  <si>
    <t>Donacije od inostranih drzava</t>
  </si>
  <si>
    <t>DONACIJE OD MEDJUNARODNIH ORGANIZACIJA</t>
  </si>
  <si>
    <t>Tekuce subvencije javnim nefinansijskim preduzecima</t>
  </si>
  <si>
    <t>Donacije I transferi organizacijama</t>
  </si>
  <si>
    <t>Strucne usluge</t>
  </si>
  <si>
    <t>Otpremnine i pomoci</t>
  </si>
  <si>
    <t>Usluge za domacinstvo i ugostiteljstvo</t>
  </si>
  <si>
    <t>Materijali za saobracaj</t>
  </si>
  <si>
    <t>Oprema za saobracaj</t>
  </si>
  <si>
    <t>Oprema za javnu bezbednost</t>
  </si>
  <si>
    <t>DOBROVOLJNI TRANSFERI OD FIZICKIH I PRAVNIH LICA</t>
  </si>
  <si>
    <t>PRIHODI IZ BUDZETA</t>
  </si>
  <si>
    <t>PRIMANJA OD ZADUZIVANJA</t>
  </si>
  <si>
    <t xml:space="preserve">Izveštaj
o korišćenju sredstava iz tekuće i stalne budžetske rezerve
</t>
  </si>
  <si>
    <t>OPIS</t>
  </si>
  <si>
    <t>IZNOS</t>
  </si>
  <si>
    <t>Konsolidovani  završni  račun  grada.</t>
  </si>
  <si>
    <t>Izveštaj o izvršenju budžeta. Ukupno pet obrazaca. Ovi izveštaji su sastavni deo odluke i nalaze se kao posebni prilozi.</t>
  </si>
  <si>
    <t>ODLUKA O ZAVRŠNOM RAČUNU</t>
  </si>
  <si>
    <t>klasifikacijama prikazani su u sledećim kontima i to:</t>
  </si>
  <si>
    <t>POREZ NA FOND ZARADA</t>
  </si>
  <si>
    <t>NABAVKA FINANSIJSKE IMOVINE</t>
  </si>
  <si>
    <t>TRANSFERI IZMEDJU KORISNIKA NA ISTOM NIVOU</t>
  </si>
  <si>
    <t>Naziv kreditora</t>
  </si>
  <si>
    <t>Povuceni iznos</t>
  </si>
  <si>
    <t>Otplaceni iznos</t>
  </si>
  <si>
    <t>Saldo duga</t>
  </si>
  <si>
    <t>Banca intesa AD</t>
  </si>
  <si>
    <t>Svega</t>
  </si>
  <si>
    <t>Redni br.</t>
  </si>
  <si>
    <t>Izvršenje</t>
  </si>
  <si>
    <t>NAKNADE U NATURI</t>
  </si>
  <si>
    <t>Naknade u naturi</t>
  </si>
  <si>
    <t>Otplata kamata ostalim nivoima vlasti</t>
  </si>
  <si>
    <t xml:space="preserve">OSTALE TEKUCE DONACIJE </t>
  </si>
  <si>
    <t xml:space="preserve">Ostale tekuce donacije, dotacije i </t>
  </si>
  <si>
    <t>Akzice</t>
  </si>
  <si>
    <t>Mihrija Zeković</t>
  </si>
  <si>
    <t>ZGRADE I GRAÐEVINSKI OBJEKTI</t>
  </si>
  <si>
    <t>SREDSTVA REZERVE</t>
  </si>
  <si>
    <t>Sredstva rezerve</t>
  </si>
  <si>
    <t>GRADSKA UPRAVA GRADA NOVOG PAZARA</t>
  </si>
  <si>
    <t>II POSEBNI DEO</t>
  </si>
  <si>
    <t>BROJ: 402-3/2016</t>
  </si>
  <si>
    <t>GRADA NOVOG PAZARA ZA 2016. GODINU</t>
  </si>
  <si>
    <t>400000 + 500000 + 600000</t>
  </si>
  <si>
    <t>Na  osnovu  člana  78.   Zakona o  budžetskom sistemu  ( “Službeni  glasnik</t>
  </si>
  <si>
    <t>Republike  Srbije” br. 54/2009,73/2010,101/2010,101/2011,93/2012,62/2013,63/2013-ispr., 108/2013, 142/2014,</t>
  </si>
  <si>
    <t>Rukovodilac odleljenja  za finansije,</t>
  </si>
  <si>
    <t>Rukovodilac odeljenja  za finansije,</t>
  </si>
  <si>
    <t>Član 4.</t>
  </si>
  <si>
    <t>Član 5.</t>
  </si>
  <si>
    <t>Rukovodilac odeljenja za finansije</t>
  </si>
  <si>
    <t xml:space="preserve">OSTALE  DONACIJE DOTACIJE I TRANSFERI </t>
  </si>
  <si>
    <t xml:space="preserve">SUBVENCIJE ( javnim preduzećima - </t>
  </si>
  <si>
    <t>PROGRAM 2 - KOMUNALNA DELATNOST</t>
  </si>
  <si>
    <t>PROGRAM 9 - OSNOVNO OBRAZOVANJE</t>
  </si>
  <si>
    <t>PROGRAM  10 - SREDNJE ŠKOLE</t>
  </si>
  <si>
    <t>Programska aktivnost 0001 - Funkcionisanje lokalnih ustanova kultureBiblioteka,,Dositej Obradovic,,</t>
  </si>
  <si>
    <t>Programska aktivnost 0001 - Funkcionisanje lokalnih ustanova kulture - Muzej</t>
  </si>
  <si>
    <t>Programska aktivnost 0001 - Funkcionisanje lokalnih ustanova kulture Arhiv</t>
  </si>
  <si>
    <t>Programska aktivnost 0001 - Funkcionisanje lokalnih ustanova kulture -  KULTURNI CENTAR</t>
  </si>
  <si>
    <t>Funkcionisanje lokalnih ustanova kulture - Regionalno pozorište</t>
  </si>
  <si>
    <t>Programska aktivnost 0001 - Funkcionisanje lokalnih ustanova kulture - Centar za decu i omladinu Duga</t>
  </si>
  <si>
    <t>Programska aktivnost 0001 - Funkcionisanje predškolskih ustanova- Deciji vrtic-Mladost</t>
  </si>
  <si>
    <t>PROGRAM 11 - SOCIJALNA I DEČIJA ZAŠTITA</t>
  </si>
  <si>
    <t>PROGRAM 15 - LOKALNA SAMOUPRAVA</t>
  </si>
  <si>
    <t>Programska aktivnost 0002 - MESNE ZAJEDNICE</t>
  </si>
  <si>
    <t>BUDŽETSKI FOND ZA ZAŠTITU ŽIVOTNE SREDINE
PROGRAM 6 - ZAŠTITA ŽIVOTNE SREDINE</t>
  </si>
  <si>
    <t>DOM ZDRAVLJA
PROGRAM 12 PRIMARNA ZDRAVSTVENA ZAŠTITA</t>
  </si>
  <si>
    <t>Programska aktivnost 0001 - funkcionisanje ustanova primarne zdravstvene zaštite</t>
  </si>
  <si>
    <t>TURISTIČKA ORGANIZACIJA NOVI PAZAR - NOVI PAZAR
PROGRAM 4 RAZVOJ TURIZMA</t>
  </si>
  <si>
    <t>Programska aktivnost 0001 - Upravljanje razvojem turizma</t>
  </si>
  <si>
    <t>Programska aktivnost 0002 - Turistička promocija - Regionalna turistička organizacija</t>
  </si>
  <si>
    <t>GRADSKA UPRAVA ZA NAPLATU JAVNIH PRIHODA GRADA NOVOG PAZARA
PROGRAM 15 - LOKALNA SAMOUPRAVA</t>
  </si>
  <si>
    <t>Programska aktivnost 0001 - Funkcionisanje lokalne samouprave i gradskih opština</t>
  </si>
  <si>
    <t>GRADSKO JAVNO PRAVOBRANILAŠTVO
PROGRAM 15 - LOKALNA SAMOUPRAVA</t>
  </si>
  <si>
    <t>Programska aktivnost 0004 - Gradsko javno pravobranilaštvo</t>
  </si>
  <si>
    <t>Programska aktivnost 0003 - Upravljanje javnim dugom</t>
  </si>
  <si>
    <t>Otplate domacih kamata</t>
  </si>
  <si>
    <t>Projekat 1 - Sufinansiranje</t>
  </si>
  <si>
    <t>GRADSKA UPRAVA ZA IZVORNE I POVERENE POSLOVE
PROGRAM 15 - LOKALNA SAMOUPRAVA</t>
  </si>
  <si>
    <t>Rodna ravnopravnost</t>
  </si>
  <si>
    <t xml:space="preserve"> Ostale neprivredne organizacije</t>
  </si>
  <si>
    <t xml:space="preserve"> OŠ Bratstvo</t>
  </si>
  <si>
    <t>OŠ Jovan Jovanovi Zmaj</t>
  </si>
  <si>
    <t>OŠ Rifat Burdzovic Trso</t>
  </si>
  <si>
    <t>OŠ Vuk Karadzic</t>
  </si>
  <si>
    <t>OŠ Stefan Nemanja</t>
  </si>
  <si>
    <t>OŠ Desanka Maksimovic</t>
  </si>
  <si>
    <t xml:space="preserve">OŠ A.S. Leso-Dezeva </t>
  </si>
  <si>
    <t>OŠ Djura Jaksic-Trnava</t>
  </si>
  <si>
    <t xml:space="preserve"> OŠ Josanica-Lukare</t>
  </si>
  <si>
    <t xml:space="preserve"> OŠ R.N.Sava-Dojevice - HALIFA BIN ZAJED</t>
  </si>
  <si>
    <t>OŠ Dositej Obradovic</t>
  </si>
  <si>
    <t>MŠ Stevan Mokranjac</t>
  </si>
  <si>
    <t>Osnovna skola ,,Avdo  Međedović</t>
  </si>
  <si>
    <t>SŠ Gimnazija</t>
  </si>
  <si>
    <t>SŠ Ekonomska</t>
  </si>
  <si>
    <t>SŠ Tehnicka škola</t>
  </si>
  <si>
    <t>SŠ Dizajn tekstila i kože</t>
  </si>
  <si>
    <t>Medicinska skola-N.P.</t>
  </si>
  <si>
    <t>REG.CENTAR ZA PROF.RAZVOJ ZAPOSLENIH U OBRAZOVANJU
PROGRAM 10</t>
  </si>
  <si>
    <t>FIZIČKA KULTURA 
PROGRAM 14 - RAZVOJ SPORTA I OMLADINE</t>
  </si>
  <si>
    <t>Programska aktivnost 0003
Upravljanje javnim dugom</t>
  </si>
  <si>
    <t>FIZIČKA KULTURA
PROGRAM 14 - RAZVOJ SPORTA I OMLADINE</t>
  </si>
  <si>
    <t>PROGRAM 8
PREDŠKOLSKO OBRAZOVANJE</t>
  </si>
  <si>
    <t>Projekat 1 - UNICEF lokalni plan akcije za decu</t>
  </si>
  <si>
    <t xml:space="preserve">SKUPŠTINA GRADA
</t>
  </si>
  <si>
    <t xml:space="preserve">GRADONAČELNIK
</t>
  </si>
  <si>
    <t xml:space="preserve">GRADSKO VEĆE
</t>
  </si>
  <si>
    <t>Ostale neprivredne organizacije</t>
  </si>
  <si>
    <t xml:space="preserve">GRADSKA UPRAVA
</t>
  </si>
  <si>
    <t xml:space="preserve"> Otplata glavnice domaćim kreditorima</t>
  </si>
  <si>
    <t xml:space="preserve">OŠ Meša Selimovic </t>
  </si>
  <si>
    <t xml:space="preserve"> OŠ Ćamil Sijarić (kod FO RAS)</t>
  </si>
  <si>
    <t>OŠ MUR</t>
  </si>
  <si>
    <t>Ugostiteljsko-turistička škola</t>
  </si>
  <si>
    <t>Otplata glavnice domaćim kreditorima</t>
  </si>
  <si>
    <t>Otplate domaćih kamata</t>
  </si>
  <si>
    <t>BROJ:</t>
  </si>
  <si>
    <t>NOVI PAZAR _____________ god.</t>
  </si>
  <si>
    <t xml:space="preserve">
</t>
  </si>
  <si>
    <t>Izveštaj
o primljenim donacijama i kreditnom zaduživanju</t>
  </si>
  <si>
    <t xml:space="preserve">NAKNADE ZA SOCIJALNU ZAŠTITU IZ </t>
  </si>
  <si>
    <t>Naknade iz budžeta za decu i porodicu</t>
  </si>
  <si>
    <t>PROGRAM 3 - LOKALNI EKONOMSKI RAZVOJ</t>
  </si>
  <si>
    <t>Programska aktivnost 0002 - Mere aktivne politike zapošljavanja</t>
  </si>
  <si>
    <t>PROGRAM 17 - ENERGETSKA EFIKASNOST I OBNOVLJIVI IZVORI ENERGIJE</t>
  </si>
  <si>
    <t xml:space="preserve">DONACIJE I TRANSFERI OSTALIM </t>
  </si>
  <si>
    <t>PROGRAM 13 INFORMISANJE
 RAZVOJ KULTURE</t>
  </si>
  <si>
    <t>KULTURA
PROGRAM 13 - RAZVOJ KULTURE I INFORMISANJA</t>
  </si>
  <si>
    <t>Primanja od prodaje nepokretnosti u korist nivoa gradova</t>
  </si>
  <si>
    <t>PROGRAM 3 LOKALNI EKONOMSKI RAZVOJ</t>
  </si>
  <si>
    <t>Projekat 1 Izgr.komunlne.infrastr.</t>
  </si>
  <si>
    <t>PROGRAM 10 - SREDNJE OBRAZOVANJE I VASPITANJE</t>
  </si>
  <si>
    <t xml:space="preserve"> Programska aktivnost 0001 - REG.CENTAR ZA PROF.RAZVOJ 
ZAPOSLENIH U OBRAZOVANJU</t>
  </si>
  <si>
    <t>Programska aktivnost 0002 - Podrška predškolskom i rekreativnom sportu i masovnoj fizičkoj kulturi</t>
  </si>
  <si>
    <t>PROGRAM 13 INFORMISANJE
RAZVOJ KULTURE</t>
  </si>
  <si>
    <t>FOND ZA RAZVOJ POLJOPRIVREDE PROGRAM 5 - RAZVOJ POLJOPRIVREDE</t>
  </si>
  <si>
    <t>BUDŽETSKI FOND ZA ZAŠTITU ŽIVOTNE SREDINE 
PROGRAM 6 - ZAŠTITA ŽIVOTNE SREDINE</t>
  </si>
  <si>
    <t>Programska aktivnost 0001 - Funkcionisanje ustanova primarne zdravstvene zaštite</t>
  </si>
  <si>
    <t>JU KANCELARIJA ZA MLADE 
PROGRAM 15 - LOKALNA SAMOUPRAVA</t>
  </si>
  <si>
    <t>TURISTIČKA ORGANIZACIJA NOVI PAZAR
PROGRAM 4 - RAZVOJ TURIZMA</t>
  </si>
  <si>
    <t>GRADSKA UPRAVA ZA NAPLATU JAVNIH PRIHODA GRADA NOVOG PAZARA 
PROGRAM 15 - LOKALNA SAMOUPRAVA</t>
  </si>
  <si>
    <t>GRADSKO JAVNO PRAVOBRANILAŠTVO 
PROGRAM 15 - LOKALNA SAMOUPRAVA</t>
  </si>
  <si>
    <t>ODLUKU O  ZAVRŠNOM RAČUNU</t>
  </si>
  <si>
    <t>AKCIZE</t>
  </si>
  <si>
    <t>A.RAČUN PRIHODA I PRIMANJA,RASHODA I IZDATAKA</t>
  </si>
  <si>
    <t>A.1.UKUPNI PRIHODI I PRIMANJA OD PRODAJE NEFINAN.IMOVINE (KL.7+8)</t>
  </si>
  <si>
    <t>A.1.1.Tekući prihodi (klasa 7 ), u čemu:</t>
  </si>
  <si>
    <t>-Budžetska sredstva</t>
  </si>
  <si>
    <t>-Sopstveni prihodi</t>
  </si>
  <si>
    <t>-Donacije</t>
  </si>
  <si>
    <t>A.1.2.Primanja od prodaje nefinansijske imovine (klasa 8)</t>
  </si>
  <si>
    <t>A.2.UKUPNI RASHODI I IZDACI ZA NABAVKU NEFINANSIJSKE IMOVINE (KL.4+5)</t>
  </si>
  <si>
    <t>A.2.1.Tekući rashodi (klasa 4), u čemu:</t>
  </si>
  <si>
    <t>- Tekući budžetski rashodi</t>
  </si>
  <si>
    <t>- Rashodi iz sopstvenih prihoda</t>
  </si>
  <si>
    <t>- Rashodi iz donacija</t>
  </si>
  <si>
    <t>A.2.2. Izdaci za nabavku nefinansijske imovine (klasa 5), u čemu:</t>
  </si>
  <si>
    <t>- Izdaci iz sopstvenih prihoda</t>
  </si>
  <si>
    <t>BUDŽETSKI SUFICIT - DEFICIT (kl.7+8)-(kl.4+5)</t>
  </si>
  <si>
    <t>B.PRIMANJA OD PRODAJE I NABAVKE FINANSIJSKE IMOVINE</t>
  </si>
  <si>
    <t>B.1. PRIMANJA OD PRODAJE FINANSIJSKE IMOVINE
(kategorija 92, osim 9211, 9221, 9219, 9227, 9228)</t>
  </si>
  <si>
    <t>B.2. IZDACI ZA NABAVKU FINANSIJSKE IMOVINE U CILJU SPROVOĐENJA 
JAVNIH POLITIKA (kategorija 62)</t>
  </si>
  <si>
    <t>B.3. Razlika (B.1.-B.2.)</t>
  </si>
  <si>
    <t>UKUPAN FISKALNI SUFICIT - DEFICIT (kl.7+8)-(kl.4+5)+B.3.</t>
  </si>
  <si>
    <t>C. RAČUN FINANSIRANJA</t>
  </si>
  <si>
    <t>C.1. PRIMANJA OD PRODAJE FINANSIJSKE IMOVINE
(konta 9211, 9221, 9219, 9227, 9228)</t>
  </si>
  <si>
    <t>C.2. PRIMANJA OD ZADUŽIVANJA (kategorija 91)</t>
  </si>
  <si>
    <t>C.3. NEUTROŠENA SREDSTVA IZ PRETHODNIH GODINA</t>
  </si>
  <si>
    <t>C.4. SVEGA (C.1.+C.2.+C.3.)</t>
  </si>
  <si>
    <t>C.5. IZDACI ZA OTPLATU GLAVNICE (kategorija 61)</t>
  </si>
  <si>
    <t>C.6. IZDACI ZA NABAVKU FINANSIJSKE IMOVINE KOJA NIJE U CILJU 
SPROVOĐENJA JAVNIH POLITIKA (deo kategorije 62)</t>
  </si>
  <si>
    <t>- Izdaci iz donacija</t>
  </si>
  <si>
    <t>C.7. SVEGA (C.4.-C.5.)</t>
  </si>
  <si>
    <t>NETO FINANSIRANJE (UKUPAN FISKALNI SUFICIT+C.7.)</t>
  </si>
  <si>
    <t>ODLUKA O ZAVRŠNOM RAČUNU BUDŽETA</t>
  </si>
  <si>
    <t>Naknade iz budžeta za stanovanje i život</t>
  </si>
  <si>
    <t>Programska aktivnost 0007 - Funkcionisanje nacionalnih saveta nacionalnih manjina</t>
  </si>
  <si>
    <t>Programska aktivnost 0009 Tekuće budžetske rezerve</t>
  </si>
  <si>
    <t>Programska aktivnost 0010 Stalne budžetske rezerve</t>
  </si>
  <si>
    <t>Programska aktivnost 0001 - Prostorno i urbanističko planiranje</t>
  </si>
  <si>
    <t>Projekat 1 - Projektno planiranje</t>
  </si>
  <si>
    <t>Programska aktvnost 0007- Proizvodnja i distribucija toplotne energije -JKP Gradska  Toplana</t>
  </si>
  <si>
    <t>Jkp Čistoca</t>
  </si>
  <si>
    <t>Programska aktivnost 0003 - Održavanje čistoće na površinama javne namene -</t>
  </si>
  <si>
    <t xml:space="preserve"> Vodovod i kanalizacija</t>
  </si>
  <si>
    <t>Programska aktivnost 0001 - Upravljanje javnim osvetljenjem</t>
  </si>
  <si>
    <t>PROGRAM 7 - ORGANIZACIJA SAOBRAĆAJA I SAOBRAĆAJNA INFRASTRUKTURA</t>
  </si>
  <si>
    <t>Programska aktivnost 0002 - Upravljanje i održavanje saobraćajne infrastrukture -  JP za uređjivanje građevinskog zemljišta</t>
  </si>
  <si>
    <t>Programska aktivnost 0004 -  Javni gradski i prigradski prevoz putnika</t>
  </si>
  <si>
    <t>Projekat 2 - Uređenje rečnih korita</t>
  </si>
  <si>
    <t>Projekat 4 - Izgradnja kanalizacione infrastrukture</t>
  </si>
  <si>
    <t>Programska aktivnost 0001 - Energetski menadžment</t>
  </si>
  <si>
    <t xml:space="preserve">Programska aktivnost 0002 - Podrska predškolskom i rekreativnom sportu </t>
  </si>
  <si>
    <t>Programska aktivnost 0004 -  Funkcionisanje lokalnih sortskih ustanova SSU Pendik</t>
  </si>
  <si>
    <t>PROJEKAT 2 - Izgradnja sportske infrastrukture</t>
  </si>
  <si>
    <t>Projekat 1: Do aktivnog i informisanog građanina Novog Pazara</t>
  </si>
  <si>
    <t>Programska aktivnost 0001 - Jednokratne pomoći i drugi oblici pomoći</t>
  </si>
  <si>
    <t>Programska aktivnost 0003 - Dnevne usluge u zajednici</t>
  </si>
  <si>
    <t>Programska aktivnost 0008- Podrška osobama sa invaliditetom</t>
  </si>
  <si>
    <t>PROJEKAT 3 - Namenska sredstva za usluge socijalne zaštite</t>
  </si>
  <si>
    <t>Program 5 - Poljoprivreda i ruralni razvoj</t>
  </si>
  <si>
    <t>DOM ZDRAVLJA
PROGRAM 12  ZDRAVSTVENA ZAŠTITA</t>
  </si>
  <si>
    <t>Program 14 razvoj sporta i omladine</t>
  </si>
  <si>
    <t>Program 1 - Stanovanje, urbanizam I prostorno planiranje</t>
  </si>
  <si>
    <t>Programska aktivnost 0001 - Prostorno I urbanističko planiranje</t>
  </si>
  <si>
    <t>Programska aktivnost 0007 Proizvodnja i distribucija toplotne energije - Jkp Gradska Toplana</t>
  </si>
  <si>
    <t>Programska aktivnost 0003 - Održavanje čistoće na površinama javne namene</t>
  </si>
  <si>
    <t xml:space="preserve">Jkp Čistoća </t>
  </si>
  <si>
    <t>Jkp Vodovod I kanalizacija</t>
  </si>
  <si>
    <t xml:space="preserve">Programska aktivnost 0002 - Upravljanje i održavanje saobraćajne infrastrukture - JP za uredjivanje građevinskog zemljišta </t>
  </si>
  <si>
    <t>Programska aktivnost 0004 - Javni gradski i prigradski prevoz putnika</t>
  </si>
  <si>
    <t>Projekat 3 - Mobilni protivpoplavni sistemi</t>
  </si>
  <si>
    <t>Programska aktivnost 0004-Funkcionisanje lokalnih sportskih ustanova -  Pendik</t>
  </si>
  <si>
    <t xml:space="preserve">Projekat 1 - Sportski centar u likvidaciji </t>
  </si>
  <si>
    <t>Projekat 2 -  Izgradnja sportske infrastrukture</t>
  </si>
  <si>
    <t>Projekat 2 -Stipendije za učenike i studente</t>
  </si>
  <si>
    <t>Projekat 3 - Namenska sredstva za usluge socijalne zaštite</t>
  </si>
  <si>
    <t>Programska aktivnost 0001 - Upravljanje zaštitom životne sredine</t>
  </si>
  <si>
    <t>Pprogram 14 - Razvoj omaldine i sporta</t>
  </si>
  <si>
    <t>400000+500000+600000</t>
  </si>
  <si>
    <t>Programska aktivnost 0009 - Tekuće budžetske rezerve</t>
  </si>
  <si>
    <t>Programska aktivnost 0010 - Stalne budžetske rezerve</t>
  </si>
  <si>
    <t>-Pozitivne kurse razlike na kredit (2017)</t>
  </si>
  <si>
    <t>NOVI PAZAR,    JUN  2020.GODINE</t>
  </si>
  <si>
    <t>PRIMANJA OD ZADUŽIVANJA U PRODAJE FINANSIJSKLE IMOVINE</t>
  </si>
  <si>
    <t>PRIMANJA OD ZADUŽIVANJA</t>
  </si>
  <si>
    <t>PRIMANJA OD DOMAĆIH ZADUŽIVANJA</t>
  </si>
  <si>
    <t>Naknada štee za povrede ili ptetu nanetu od strane državnih organa</t>
  </si>
  <si>
    <t xml:space="preserve">ADMINISTRATIVNI TRANSFERI IZ BUDŽETA OD DIREKTNIH BUDŽETSKIH KORISNIKA </t>
  </si>
  <si>
    <t>Kazne za kašnjenje</t>
  </si>
  <si>
    <t>PRATECI TROŠKOVI ZADUŽIVANJA</t>
  </si>
  <si>
    <t>Programska aktivnost 014 - Upravljanje u vanrednim situacijama</t>
  </si>
  <si>
    <t>Medicinska i laboratorijska oprema</t>
  </si>
  <si>
    <t>PROJEKAT 3 - DOTACIJE NEVLADINIM ORGANIZACIJAMA</t>
  </si>
  <si>
    <t>PROJEKAT 5 PROTIV POŽARNA ZAŠTITA</t>
  </si>
  <si>
    <t>PROJEKAT 6 GIS ZA KONK.RAZVOJ NP I TUTINA</t>
  </si>
  <si>
    <t>PROJEKAT 1 - AZIL ZA PSE</t>
  </si>
  <si>
    <t>SAVET ZA BEZBEDNOST SAOBRAĆAJA</t>
  </si>
  <si>
    <t>Naknade iz budžeta za obrazovanje, kulturu, nauku i sport</t>
  </si>
  <si>
    <t>Primanja od prodaje pokretne imovine</t>
  </si>
  <si>
    <t>Prihodi od prodaje zemljišta</t>
  </si>
  <si>
    <t>SKUPŠTINA GRADA
PROGRAM 16 - LOKALNA SAMOUPRAVA</t>
  </si>
  <si>
    <t>GRADONAČELNIK
PROGRAM 16 - LOKALNA SAMOUPRAVA</t>
  </si>
  <si>
    <t>GRADSKO VEĆE
PROGRAM 16 - LOKALNA SAMOUPRAVA</t>
  </si>
  <si>
    <t>PROJEKAT 1 - Sufinansiranje</t>
  </si>
  <si>
    <t xml:space="preserve">PROJEKAT 4 - Akcioni plan za bezbednost grada </t>
  </si>
  <si>
    <t>Program 1 - Stanovanje, urbanizam i prostorno planiranje</t>
  </si>
  <si>
    <t>PROJEKAT 1 - Izgradnja komunalne infrastrukture</t>
  </si>
  <si>
    <t>PROJEKAT 2 - Uređenje rečnih korita</t>
  </si>
  <si>
    <t>PROJEKAT 3 - Mobilni protiv poplavni sistemi</t>
  </si>
  <si>
    <t>PROJEKAT 4 - Izgradnja kanalizacione infrastrukture</t>
  </si>
  <si>
    <t>Programska aktivnost 0001- Podrška lokalnim sportskim organizacijama, udruženjima i savezima</t>
  </si>
  <si>
    <t>PROJEKAT 1  - Sportski centar u likvidaciji</t>
  </si>
  <si>
    <t>PROJEKAT 3 - Sportske manifestacije</t>
  </si>
  <si>
    <t>PROGRAM 8 - PREDŠKOLSKO VASPITANJE I OBRAZOVANJE</t>
  </si>
  <si>
    <t xml:space="preserve"> PROJEKAT 1 - UNICEF lokalni plan akcije za decu</t>
  </si>
  <si>
    <t>PROJEKAT 2 - Stipendije za učenike i studente</t>
  </si>
  <si>
    <t xml:space="preserve"> 
PROGRAM 5 - RAZVOJ POLJOPRIVREDE</t>
  </si>
  <si>
    <t>PROJEKAT 1  Projektna dokumentacija za Dom zdravlja</t>
  </si>
  <si>
    <t>PROJEKAT 2 Neurofidbek terapija</t>
  </si>
  <si>
    <t xml:space="preserve">JAVNA USTANOVA " KANCELARIJA ZA MLADE "
</t>
  </si>
  <si>
    <t>Programska aktivnost 014 - Upravljanje vanrednim situacijama</t>
  </si>
  <si>
    <t>PROJEKAT 3 - Dotacije nevladinim organizacijama</t>
  </si>
  <si>
    <t>PROJEKAT 4 Akcioni plan za bezbednost grada</t>
  </si>
  <si>
    <t>PROJEKAT 6  GIS za konk.razvoj NP i Tutina</t>
  </si>
  <si>
    <t>PROJEKAT 1 Azil za pse</t>
  </si>
  <si>
    <t>Programska aktivnost 0001 - Podrška lokalnim sportskim organizacijama, udruženjima i savezima</t>
  </si>
  <si>
    <t>PROJEKAT 3 Sportske manifestacije</t>
  </si>
  <si>
    <t>Projekat 1 -  Projektna dokumentacija za  Doma zdravlja</t>
  </si>
  <si>
    <t>Projekat 2 Neurofidbek tarepija</t>
  </si>
  <si>
    <t>Komercijalna banka</t>
  </si>
  <si>
    <t>PREDSEDNICA SKUPŠTINE</t>
  </si>
  <si>
    <t>Anela Šemsović</t>
  </si>
  <si>
    <t xml:space="preserve">68/2015 - dr.zakon, 103/2015 i 99/2016, 113/2017, 95/2018, 31/2019, 72/2019 i 149/2020), Skupština grada Novog Pazara na sednici održanoj ___________.godine donela je:
</t>
  </si>
  <si>
    <t>GRADA NOVOG PAZARA ZA 2020. GODINU</t>
  </si>
  <si>
    <t xml:space="preserve">          BUDŽETA GRADA NOVOG PAZARA ZA 2020. GODINU</t>
  </si>
  <si>
    <t>TRANSFERI IZMEĐU BUDŽETSKIH KORISNIKA</t>
  </si>
  <si>
    <t>ZA 2020.G.</t>
  </si>
  <si>
    <t>ZA  2020.G.</t>
  </si>
  <si>
    <t>1.  Ukupno  ostvareni  tekući  prihodi,  primanja i   preneta  sredstva  =  2.937.691.290,46</t>
  </si>
  <si>
    <t xml:space="preserve">PLANIRANI BUDŽET ZA 2020.G. </t>
  </si>
  <si>
    <t>ZA  2020.g.</t>
  </si>
  <si>
    <t>Ostale nekretnine i oprema</t>
  </si>
  <si>
    <t>Sredstva budžeta u iznosu od 3.046.146.231,55 raspoređena su po organizacionim jedinicama na sledeći način:</t>
  </si>
  <si>
    <t>SOCIJALNI DOPRINOSI NA TERET</t>
  </si>
  <si>
    <t>Doprinos za penzijsko i invalidsko</t>
  </si>
  <si>
    <t>Pomoc u medicinskom lecenju</t>
  </si>
  <si>
    <t>NAGRADE, BONUSI I OSTALI</t>
  </si>
  <si>
    <t>Troškovi platnog prometa i bankarskih</t>
  </si>
  <si>
    <t>Troškovi službenih putovanja u</t>
  </si>
  <si>
    <t>Usluge obrazovanja i usavršavanja</t>
  </si>
  <si>
    <t>Usluge ocuvanja životne sredine, nauke</t>
  </si>
  <si>
    <t>TEKUCE POPRAVKE I ODRŽAVANJE</t>
  </si>
  <si>
    <t>Tekuce popravke i održavanje zgrada i</t>
  </si>
  <si>
    <t>Materijali za obrazovanje i usavršavanje</t>
  </si>
  <si>
    <t>Medicinski i laboratorijski materijali</t>
  </si>
  <si>
    <t>NAKNADE ZA SOCIJALNU ZAŠTITU IZ</t>
  </si>
  <si>
    <t>Naknade iz budžeta u slucaju bolesti i</t>
  </si>
  <si>
    <t>Naknade iz budžeta za obrazovanje,</t>
  </si>
  <si>
    <t>POREZI, OBAVEZNE TAKSE I KAZNE</t>
  </si>
  <si>
    <t>NOVCANE KAZNE I PENALI PO</t>
  </si>
  <si>
    <t>Novcane kazne i penali po rešenju</t>
  </si>
  <si>
    <t>NAKNADA ŠTETE ZA POVREDE ILI</t>
  </si>
  <si>
    <t>Naknada štete za povrede ili štetu</t>
  </si>
  <si>
    <t>ZGRADE I GRAĐEVINSKI OBJEKTI</t>
  </si>
  <si>
    <t>Kupovina zgrada i objekata</t>
  </si>
  <si>
    <t>OSTALE NEKRETNINA I OPREMA</t>
  </si>
  <si>
    <t>ostale nekretnine I oprema</t>
  </si>
  <si>
    <t>Otplata kamata domacim poslovnim</t>
  </si>
  <si>
    <t>Takse koje proisticu iz zaduživanja</t>
  </si>
  <si>
    <t>IZDACI ZA OTPLATU GLAVNICE I</t>
  </si>
  <si>
    <t>OTPLATA GLAVNICE DOMACIM</t>
  </si>
  <si>
    <t>Otplata glavnice domacim poslovnim</t>
  </si>
  <si>
    <t>DOTACIJE NEVLADINIM</t>
  </si>
  <si>
    <t>ADMINISTRATIVNI TRANSFERI IZ</t>
  </si>
  <si>
    <t>Naknada štete za povrede ili štetu usled</t>
  </si>
  <si>
    <t>OSTALE TEKUCE DONACIJE</t>
  </si>
  <si>
    <t>Ostale tekuce donacije, dotacije i</t>
  </si>
  <si>
    <t>Oprema za proizvodnju, motorna,</t>
  </si>
  <si>
    <t>Projekat 7 - UNAPREDJENJE E UPRAVE</t>
  </si>
  <si>
    <t xml:space="preserve"> Projekat 8 Arheoloska iskopavanja na bedemu</t>
  </si>
  <si>
    <t>SUBVENCIJE JAVNIM</t>
  </si>
  <si>
    <t>Tekuce subvencije javnim</t>
  </si>
  <si>
    <t>Tekuce donacije i transferi</t>
  </si>
  <si>
    <t>Isplata naknada za vreme</t>
  </si>
  <si>
    <t>DONACIJE I TRANSFERI OSTALIM</t>
  </si>
  <si>
    <t>Troškovi putovanja u okviru redovnog</t>
  </si>
  <si>
    <t>Troskovi putovanja ucenika</t>
  </si>
  <si>
    <t xml:space="preserve">PROJEKAT  9 – Ekonomsko osnaživanje Roma </t>
  </si>
  <si>
    <t>PROJEKAT  10 – - GIZ - POMOĆ PRI ZAPOŠLJAVANJU TEŠKO ZAPOS. LICA</t>
  </si>
  <si>
    <t>PROJEKAT 11  - SOC.PREDUZETNIŠTVO U POPLJOPRIVREDI</t>
  </si>
  <si>
    <t xml:space="preserve">PROJEKAT 12  - REINTEGRACIJA </t>
  </si>
  <si>
    <t xml:space="preserve">PROJEKAT  13  - SOC-REHAB KLUB ZA DECU I OMLADINU SA PROBLEMIMA U RAZVOJU </t>
  </si>
  <si>
    <t>Dotacije neprofitnim organizacijama koje</t>
  </si>
  <si>
    <t>Oprema za ocuvanje životne sredine i</t>
  </si>
  <si>
    <t>Kapitalne donacije i transferi</t>
  </si>
  <si>
    <t>PROJEKAT  1  - Unapređenje turističke infrastrukture u N.P</t>
  </si>
  <si>
    <t>Programska aktivnost 0003 - Obavljanje osnovnih funkcija izbornih organa lokalnih samouprava</t>
  </si>
  <si>
    <t xml:space="preserve">Obavljanje osnovnih funkcija izbornih organa lokalnih samouprava
</t>
  </si>
  <si>
    <t>PROJEKAT 7  UNAPREDJENJE E UPRAVE</t>
  </si>
  <si>
    <t>PROJEKAT 8  Arheološka iskopavanja na bedemu</t>
  </si>
  <si>
    <t>PROJEKAT 10 GIZ - Pomoć pri zapošljavanju teško zapos.lica</t>
  </si>
  <si>
    <t>PROJEKAT 11 Soc.preduzetništvo u poljoprivredi</t>
  </si>
  <si>
    <t>PROJEKAT 12 REINTEGRACIJA</t>
  </si>
  <si>
    <t>PROJEKAT 13 Soc.rehab.klub za decu i omladinu sa problemima u razvoju</t>
  </si>
  <si>
    <t>Projekat 1 - Unapređenje turističke infrastrukture u NP</t>
  </si>
  <si>
    <t>2. Ukupno konsolidovani rashodi iznose.....................3.064.763.231,23</t>
  </si>
  <si>
    <t>budžeta grada Novog Pazara u 2020, godini. čine:</t>
  </si>
  <si>
    <t xml:space="preserve">Konsolidovani prihodi u iznosu od 2.953.751.029,99  dinara i rashodi 3.064.763.231,23 dinara po ekonomskim </t>
  </si>
  <si>
    <t>Sredstva  iz  stalne  budžetske  rezerve  u  toku   2020.god. nisu korišćena.</t>
  </si>
  <si>
    <t xml:space="preserve">Sredstva  iz  tekuće  budžetske  rezerve  u  toku   2020.god. nisu korišćena. </t>
  </si>
  <si>
    <t>Izvršenje  budžeta  u   2020.god.  iznosi   2.920.914.549,44  dinara  i  čini    97,63%   planiranih
  sredstava   odlukom  o  budžetu.   Ovaj  procenat  realizacije  je  dobar i  ukazuje na  to  da  velikih  odstupanja  izmedju  planiranih  i  realizovanih   iznosa  ne  postoji.</t>
  </si>
  <si>
    <t>Dana,  21.06.2021.god.</t>
  </si>
  <si>
    <t>Dana,21.06.2021.god.</t>
  </si>
  <si>
    <r>
      <t xml:space="preserve">U  toku   2020.godine  primljena namenska sredstva prikazana  su na  kontu    733144  iznose </t>
    </r>
    <r>
      <rPr>
        <b/>
        <sz val="12"/>
        <rFont val="Times New Roman"/>
        <family val="1"/>
      </rPr>
      <t xml:space="preserve">93.418.840,25 </t>
    </r>
    <r>
      <rPr>
        <sz val="12"/>
        <rFont val="Times New Roman"/>
        <family val="1"/>
      </rPr>
      <t xml:space="preserve">dinara.Ova sredstva  se odnose  na sledeće:  
-nabavka ogreva za interno raseljena lica na teritoriji grada Novog Pazara  u iznosu od </t>
    </r>
    <r>
      <rPr>
        <b/>
        <sz val="12"/>
        <rFont val="Times New Roman"/>
        <family val="1"/>
      </rPr>
      <t>400.000,00</t>
    </r>
    <r>
      <rPr>
        <sz val="12"/>
        <rFont val="Times New Roman"/>
        <family val="1"/>
      </rPr>
      <t xml:space="preserve"> din. 
-nabavka lekova za interno raseljena lica na teritoriji grada Novog Pazara u iznosu od </t>
    </r>
    <r>
      <rPr>
        <b/>
        <sz val="12"/>
        <rFont val="Times New Roman"/>
        <family val="1"/>
      </rPr>
      <t>300.000,00</t>
    </r>
    <r>
      <rPr>
        <sz val="12"/>
        <rFont val="Times New Roman"/>
        <family val="1"/>
      </rPr>
      <t xml:space="preserve">din,
- sredstva za pokriće materijalnih troškova predškolske ustanove " Mladost " u iznosu od </t>
    </r>
    <r>
      <rPr>
        <b/>
        <sz val="12"/>
        <rFont val="Times New Roman"/>
        <family val="1"/>
      </rPr>
      <t>47.939.981</t>
    </r>
    <r>
      <rPr>
        <sz val="12"/>
        <rFont val="Times New Roman"/>
        <family val="1"/>
      </rPr>
      <t xml:space="preserve"> din.
-sredstva dobijena ugovorom o sufinansiranju mera socijalne politike JLS u Republici Srbiji u 2020.godini, u iznosu od </t>
    </r>
    <r>
      <rPr>
        <b/>
        <sz val="12"/>
        <rFont val="Times New Roman"/>
        <family val="1"/>
      </rPr>
      <t>14.785.070,34</t>
    </r>
    <r>
      <rPr>
        <sz val="12"/>
        <rFont val="Times New Roman"/>
        <family val="1"/>
      </rPr>
      <t xml:space="preserve"> din.
-  sredstva koja su dobijena na osnovu projekata za koje su aplicirali Arhiv, Narodna Biblioteka " Dositej Obradović", Kulturni centar i Muzej, u iznosu od </t>
    </r>
    <r>
      <rPr>
        <b/>
        <sz val="12"/>
        <rFont val="Times New Roman"/>
        <family val="1"/>
      </rPr>
      <t>7.428.502,25</t>
    </r>
    <r>
      <rPr>
        <sz val="12"/>
        <rFont val="Times New Roman"/>
        <family val="1"/>
      </rPr>
      <t xml:space="preserve"> din.
- na sredstva dobijena od strane Ministarstva ministra bez portfelja zaduženog za demografiju i populacionu poltiku za sufinansiranje projekta Mere populacione poltitike u iznosu od </t>
    </r>
    <r>
      <rPr>
        <b/>
        <sz val="12"/>
        <rFont val="Times New Roman"/>
        <family val="1"/>
      </rPr>
      <t>17.451.000,00</t>
    </r>
    <r>
      <rPr>
        <sz val="12"/>
        <rFont val="Times New Roman"/>
        <family val="1"/>
      </rPr>
      <t xml:space="preserve"> din.
- sredstva dobijena od Ministarstva državne uprave i lokalne saouprave za sufinansiranje projekta " Tekuće održavanje platoa na rekreacionom centru u iznosu od </t>
    </r>
    <r>
      <rPr>
        <b/>
        <sz val="12"/>
        <rFont val="Times New Roman"/>
        <family val="1"/>
      </rPr>
      <t>4.900.000,00</t>
    </r>
    <r>
      <rPr>
        <sz val="12"/>
        <rFont val="Times New Roman"/>
        <family val="1"/>
      </rPr>
      <t xml:space="preserve"> din.
- U toku 2020.godine primljene su sredstva na kontu 731131, donacije od inostranih država u cilju sprečavanja epidemije Covid 19 u iznosu od </t>
    </r>
    <r>
      <rPr>
        <b/>
        <sz val="12"/>
        <rFont val="Times New Roman"/>
        <family val="1"/>
      </rPr>
      <t>8.251.082,75</t>
    </r>
    <r>
      <rPr>
        <sz val="12"/>
        <rFont val="Times New Roman"/>
        <family val="1"/>
      </rPr>
      <t xml:space="preserve"> din.
-  U toku 2020.godine primljene su donacije na kontu 732141 od EU  u iznosu od </t>
    </r>
    <r>
      <rPr>
        <b/>
        <sz val="12"/>
        <rFont val="Times New Roman"/>
        <family val="1"/>
      </rPr>
      <t>7.279.357,90</t>
    </r>
    <r>
      <rPr>
        <sz val="12"/>
        <rFont val="Times New Roman"/>
        <family val="1"/>
      </rPr>
      <t xml:space="preserve"> dinara za sledeće svrhe:
- projekat Od mere do karijere GIZ u iznosu od </t>
    </r>
    <r>
      <rPr>
        <b/>
        <sz val="12"/>
        <rFont val="Times New Roman"/>
        <family val="1"/>
      </rPr>
      <t>5.949.114,79</t>
    </r>
    <r>
      <rPr>
        <sz val="12"/>
        <rFont val="Times New Roman"/>
        <family val="1"/>
      </rPr>
      <t xml:space="preserve"> din.
- projekat Socio-rehabilitiacioni klub za decu i oladinu sa premećajima u ponašanju u iznosu od </t>
    </r>
    <r>
      <rPr>
        <b/>
        <sz val="12"/>
        <rFont val="Times New Roman"/>
        <family val="1"/>
      </rPr>
      <t>1.043.354,65</t>
    </r>
    <r>
      <rPr>
        <sz val="12"/>
        <rFont val="Times New Roman"/>
        <family val="1"/>
      </rPr>
      <t xml:space="preserve"> din.
-projekat Unapređenje savetodavno terapijske usluge kroz uvođenje Neurofidbek terapije u iznosu od </t>
    </r>
    <r>
      <rPr>
        <b/>
        <sz val="12"/>
        <rFont val="Times New Roman"/>
        <family val="1"/>
      </rPr>
      <t xml:space="preserve">316.88,46 </t>
    </r>
    <r>
      <rPr>
        <sz val="12"/>
        <rFont val="Times New Roman"/>
        <family val="1"/>
      </rPr>
      <t xml:space="preserve">din.
- U toku 2020.godine primljene su donacije na kontu 732241 u iznosu od </t>
    </r>
    <r>
      <rPr>
        <b/>
        <sz val="12"/>
        <rFont val="Times New Roman"/>
        <family val="1"/>
      </rPr>
      <t>21.119.606,52</t>
    </r>
    <r>
      <rPr>
        <sz val="12"/>
        <rFont val="Times New Roman"/>
        <family val="1"/>
      </rPr>
      <t xml:space="preserve"> dinara za sledeće svrhe:
- Povraćaj sredstava koje korišćene kao predfinansiranje za realizaciju projekta Obezbeđivanje trajnih stambenih rešenja za rome u iznosu od </t>
    </r>
    <r>
      <rPr>
        <b/>
        <sz val="12"/>
        <rFont val="Times New Roman"/>
        <family val="1"/>
      </rPr>
      <t>18.248.114,63</t>
    </r>
    <r>
      <rPr>
        <sz val="12"/>
        <rFont val="Times New Roman"/>
        <family val="1"/>
      </rPr>
      <t xml:space="preserve"> din.
- projekat Geografski informacioni sistem kao sredstvo za konkurentiji razvoj Novog Pazara i Tutina u iznosu od
 </t>
    </r>
    <r>
      <rPr>
        <b/>
        <sz val="12"/>
        <rFont val="Times New Roman"/>
        <family val="1"/>
      </rPr>
      <t>2.871.491,89</t>
    </r>
    <r>
      <rPr>
        <sz val="12"/>
        <rFont val="Times New Roman"/>
        <family val="1"/>
      </rPr>
      <t xml:space="preserve"> din.
U toku 2020.godine dobijena su sredstva na kontu 733241 - Kapitalni transferi od drugih nivoa vlasti u koristi nivoa gradova radi sprovođenja projekta Sanacija Biblioteke, Petrove crkve i Đurđevih stupova u iznosu od </t>
    </r>
    <r>
      <rPr>
        <b/>
        <sz val="12"/>
        <rFont val="Times New Roman"/>
        <family val="1"/>
      </rPr>
      <t>59.389.324,80</t>
    </r>
    <r>
      <rPr>
        <sz val="12"/>
        <rFont val="Times New Roman"/>
        <family val="1"/>
      </rPr>
      <t xml:space="preserve"> din.</t>
    </r>
  </si>
  <si>
    <r>
      <t xml:space="preserve">Ukupno zaduženje po osnovu kredita iznosi </t>
    </r>
    <r>
      <rPr>
        <b/>
        <sz val="12"/>
        <rFont val="Times New Roman"/>
        <family val="1"/>
      </rPr>
      <t>442.665.095,47</t>
    </r>
    <r>
      <rPr>
        <sz val="12"/>
        <rFont val="Times New Roman"/>
        <family val="1"/>
      </rPr>
      <t xml:space="preserve"> dinara</t>
    </r>
  </si>
  <si>
    <t>Otplaćeno u 2020-oj god.</t>
  </si>
  <si>
    <t>Dana, 21.06.2021.god.</t>
  </si>
  <si>
    <t xml:space="preserve">OBRAZLOŽENJE   ZAVRŠNOG  RAČUNA
za   2020-tu    godinu
</t>
  </si>
  <si>
    <t xml:space="preserve">Završni račun grada Novog Pazara za 2020. god. uradjen je u skladu sa Zakonom o budžetskom sistemu ( " Službeni  glasnik  RS",  br. 54/2009, 73/2010, 101/2010, 101/2011, 93/2012, 62/2013, 63/2013-ispr., 108/2013 i 142/2014, 68/2016, 113/2017, 95/2018, 31/2019, 72/2019 i 149/2020 ) i drugih zakonskih propisa 103/2015 i 99/2016  koji regulišu postupak  pripreme,  donošenja  i  finansijskog   izveštavanja.
 Izrada završnog računa u svom sastavu mora da sadrži pravnu i ekonomsku osnovu. Pravna  osnova predstavlja zakonske propise na koje bazira izrada završnog računa, i to pre svega   Zakon o budžetskom sistemu,  dok je ekonomska  osnova pokazatelj finansijske vrednosti u poslovanju.
 U  skladu sa   ekonomskom  osnovom,  završni  račun  za   2020. god.   ima   za  cilj  da  pruži   uvid u ostvarene prihode i rashode, kao i novčane tokove na nivou gradske  uprave  Novog Pazara.
 Obračun rezultata gradske uprave za izvorne i poverene poslove lokalne samouprave grada Novog Pazara, izgleda ovako:
         Tabelarni  prikaz  poslovnog  rezultata   gradske  uprave.
</t>
  </si>
  <si>
    <t xml:space="preserve">Poslovni prihodi obuhvataju sve prihode evidentirani u klasi 700000 a to su tekući prihodi koji se odnose na porez na dohodak, dobit i kapitalne dobitke, porez na imovinu, porezi na dobra i usluge, transfere od drugih nivoa vlasti, novčane kazne, mešoviti i neodrdjeni prihodi, i memorandumske stavke za refundaciju rashoda, i prihodi evidentirani u klasi 800000 a to su prihodi od prodaje nepokretnosti.
 U poslovne rashode spadaju svi rashodi evidentirani u klasi 400000 a to su rashodi za zaposlene, korišćenje roba i usluga, otplata kamata i prateći troškovi zaduživanja, donacije i transferi i ostali rashodi, dok se u klasi 500000 evidentiraju izdaci za nabavku nefinansijske imovine i nabavku osnovnih sredstava.
 Takodje, postoji evidencija primljenih kredita u klasi 900000 i otplata glavnice na ime kredita u okviru klase 600000. Ovi kreditni poslovi predstavljaju  korektivne  faktore koji učestvuju u obračunu poslovnog rezultata, i to  na ime suficita ili deficita, i ulaze u zbir ukupnih prihoda, odnosno rashoda. 
 Na osnovu napred rečenog, ukupni prihodi za 2020.god. iznose 2.757.691.290,97 dok su ukupni rashodi 2.986.803.608,00 što ukazuje na to da su prihodi manji od rashoda za 211.112.317,03 dinara..
 Ukupan fiskalni suficit korigovan za neutrošena sredstva iz prethodnih godina u iznosu od 127.635.000,00 dinara, izdatke za otplatu glavnice u iznosu od u od 77.342.623,00 dinara i za podignuti kredit u iznosu od 180.000.000,00 din. iznosi 19.180.059,97 dinara, što predstavlja pozitivan finansijski rezultat. 
        Izvršenje  budžeta  je  u  skladu  sa planiranim prihodima , tako  da  procenat  realizacije  prihoda iznosi   97,63 %,  dok  je  realizacija  rashoda    96,98 % .  Ovako  dobra   realizacija  prihoda  i  rashoda  ukazuje   da  velikih  odstupanja  izmedju  planiranih  i ostvarenih  veličina  ne  postoji. 
 Obračun  poslovnog   rezultata na  nivou  grada, iskazan je u  sledećem  tabelarnom  prikazu:
</t>
  </si>
  <si>
    <t>1. Ukupno konsolidovani prihodi iznose............................2.953.751.039,99</t>
  </si>
  <si>
    <t>3. Razlika prihoda I rashoda iznosi .... …….................  111.012.191,24</t>
  </si>
  <si>
    <t>C.6. DEO NOVČANIH SREDSTAVA AMORTIZACIJE KOJI JE KORIŠĆEN ZA NABAVKU NEFINANSIJSKE IMOVINE</t>
  </si>
  <si>
    <t>C.7. SVEGA (C.4.-C.5.+C6)</t>
  </si>
  <si>
    <t>Svi  ovi  podaci  ukazuju   na  to  da  postoji pozitivan  finansijski  rezultat  na  nivou   grada.
          Finansijski  izveštaj  grada  Novog  Pazara  na  dan   31.12.2020.god. je  istinit  i  objektivan  po  svim  materijalno  značajnim pitanjima,  i da  su  rezultati poslovanja i  tokovi  gotovine  u  skladu sa   Medjunarodnim  standardima   finansijskog  izveštavanja.</t>
  </si>
  <si>
    <t>računu   budžeta    Gradske  Uprave   za  izvorne  i poverene poslove,  grada  Novog  Pazara   u  2020.god.   čine:</t>
  </si>
  <si>
    <t>2.  Ukupno  izvršeni  tekući  rashodi  i izdaci   .................................   = 3.046.146.231,55</t>
  </si>
  <si>
    <t>3.  Razlika prihoda I rashoda  u  iznosu  od   .............................................. 108.454.941,09</t>
  </si>
  <si>
    <t>Programska aktivnost 0001 - Funkcionisanje lokalne skupštine</t>
  </si>
  <si>
    <t>Programska aktivnost 0002 - Funkcionisanje izvršnih organa</t>
  </si>
  <si>
    <t>PROJEKAT 2 SEDA</t>
  </si>
  <si>
    <t>PROJEKAT 5 Urbani mobilijar i oprema</t>
  </si>
  <si>
    <t>PROJEKAT  4  - LAP- Novi Pazar za bolje uslove života i IRL i Readmisanata</t>
  </si>
  <si>
    <t>PROJEKAT  5 – Mere populacione politike</t>
  </si>
  <si>
    <t>PROJEKAT  6 – Akcioni plan za Rome</t>
  </si>
  <si>
    <t>PROJEKAT  7  - Izbeglice, interno raseljena lica i povratnici po sporazumu o readmisiji</t>
  </si>
  <si>
    <t>PROJEKAT  8 – Parterno uređenje i priključci na infrastrukturu izbegličkih zgrada</t>
  </si>
  <si>
    <t>Projekat 2 SEDA</t>
  </si>
  <si>
    <t>Projekat 5 - Urbani mobilijar i oprema</t>
  </si>
  <si>
    <t>Projekat 4 - LAP - Novi Pazar za bolje uslove života i IRL i Readmisanata</t>
  </si>
  <si>
    <t xml:space="preserve">Projekat 5 - Mere populacione politike </t>
  </si>
  <si>
    <t>Projekat 6 Akcioni plan za Rome</t>
  </si>
  <si>
    <t>Projekat 7 Izbeglice, interno raseljena lica i povratnici po sporazumu o readmisiji</t>
  </si>
  <si>
    <t>PROJEKAT 8 Parterno uređenje i priključci na infrastrukturu izbegličkih zgrada</t>
  </si>
  <si>
    <t>PROJEKAT 9 Ekonomsko osanživanje Roma</t>
  </si>
  <si>
    <t xml:space="preserve">Ukupni  prihodi na  nivou  grada   iznose   2.773.751.040,00  dinara, a  ukupni  rashodi 2.987.420.608,58  dinara.  Ukupan fiskalni suficit korigovan za neutrošena sredstva iz prethodnih godina u iznosu od 133.699.000,00 dinara, izdatke za otplatu glavnice u iznosu od u od 77.343.623,00 dinara, za deo novčanih sredstava amortizacije korišćen za nabavku nefinansijske imovine u iznosu od 17.073,000,00 din. i za podignuti kredit u iznosu od 180.000.00,00 dinara, iznosi 39.768.808,42 dinara što predstavlja pozitivan finansijski rezultat. 
</t>
  </si>
</sst>
</file>

<file path=xl/styles.xml><?xml version="1.0" encoding="utf-8"?>
<styleSheet xmlns="http://schemas.openxmlformats.org/spreadsheetml/2006/main">
  <fonts count="3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name val="Times New Roman"/>
      <family val="1"/>
    </font>
    <font>
      <sz val="8"/>
      <name val="Arial"/>
      <family val="2"/>
    </font>
    <font>
      <b/>
      <sz val="12"/>
      <name val="Times New Roman"/>
      <family val="1"/>
    </font>
    <font>
      <sz val="9"/>
      <name val="Arial"/>
      <family val="2"/>
    </font>
    <font>
      <sz val="9"/>
      <name val="Times New Roman"/>
      <family val="1"/>
    </font>
    <font>
      <b/>
      <i/>
      <sz val="12"/>
      <name val="Times New Roman"/>
      <family val="1"/>
    </font>
    <font>
      <b/>
      <sz val="12"/>
      <color indexed="8"/>
      <name val="Times New Roman"/>
      <family val="1"/>
    </font>
    <font>
      <b/>
      <sz val="10"/>
      <name val="Arial"/>
      <family val="2"/>
    </font>
    <font>
      <sz val="12"/>
      <color indexed="8"/>
      <name val="Times New Roman"/>
      <family val="1"/>
    </font>
    <font>
      <b/>
      <sz val="10"/>
      <name val="Arial"/>
      <family val="2"/>
    </font>
    <font>
      <b/>
      <sz val="10"/>
      <name val="Times New Roman"/>
      <family val="1"/>
    </font>
    <font>
      <sz val="8"/>
      <name val="Times New Roman"/>
      <family val="1"/>
    </font>
    <font>
      <sz val="8"/>
      <color indexed="8"/>
      <name val="Times New Roman"/>
      <family val="1"/>
    </font>
    <font>
      <b/>
      <sz val="8"/>
      <color indexed="8"/>
      <name val="Times New Roman"/>
      <family val="1"/>
    </font>
    <font>
      <b/>
      <sz val="8"/>
      <name val="Times New Roman"/>
      <family val="1"/>
    </font>
    <font>
      <sz val="10"/>
      <name val="Times New Roman"/>
      <family val="1"/>
    </font>
    <font>
      <b/>
      <sz val="12"/>
      <name val="Times New Roman"/>
      <family val="1"/>
      <charset val="238"/>
    </font>
    <font>
      <b/>
      <sz val="12"/>
      <color indexed="8"/>
      <name val="Times New Roman"/>
      <family val="1"/>
      <charset val="238"/>
    </font>
    <font>
      <sz val="10"/>
      <name val="Arial"/>
      <family val="2"/>
    </font>
    <font>
      <sz val="11"/>
      <name val="Times New Roman"/>
      <family val="1"/>
    </font>
    <font>
      <sz val="14"/>
      <name val="Times New Roman"/>
      <family val="1"/>
    </font>
    <font>
      <b/>
      <sz val="11"/>
      <name val="Times New Roman"/>
      <family val="1"/>
    </font>
    <font>
      <sz val="12"/>
      <name val="Arial"/>
      <family val="2"/>
    </font>
    <font>
      <sz val="10"/>
      <name val="Arial"/>
      <charset val="238"/>
    </font>
    <font>
      <b/>
      <sz val="10"/>
      <color indexed="8"/>
      <name val="Times New Roman"/>
      <family val="1"/>
    </font>
    <font>
      <sz val="10"/>
      <color theme="1"/>
      <name val="Times New Roman"/>
      <family val="1"/>
    </font>
    <font>
      <b/>
      <sz val="10"/>
      <color theme="1"/>
      <name val="Times New Roman"/>
      <family val="1"/>
    </font>
    <font>
      <sz val="11"/>
      <color theme="1"/>
      <name val="Times New Roman"/>
      <family val="1"/>
    </font>
    <font>
      <b/>
      <sz val="11"/>
      <color theme="1"/>
      <name val="Times New Roman"/>
      <family val="1"/>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79">
    <border>
      <left/>
      <right/>
      <top/>
      <bottom/>
      <diagonal/>
    </border>
    <border>
      <left/>
      <right style="medium">
        <color indexed="8"/>
      </right>
      <top/>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8"/>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8"/>
      </left>
      <right style="medium">
        <color indexed="8"/>
      </right>
      <top/>
      <bottom/>
      <diagonal/>
    </border>
    <border>
      <left/>
      <right style="medium">
        <color indexed="64"/>
      </right>
      <top style="medium">
        <color indexed="8"/>
      </top>
      <bottom/>
      <diagonal/>
    </border>
    <border>
      <left style="medium">
        <color indexed="64"/>
      </left>
      <right style="medium">
        <color indexed="64"/>
      </right>
      <top style="medium">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style="medium">
        <color indexed="8"/>
      </right>
      <top/>
      <bottom/>
      <diagonal/>
    </border>
    <border>
      <left style="medium">
        <color indexed="8"/>
      </left>
      <right style="medium">
        <color indexed="64"/>
      </right>
      <top/>
      <bottom/>
      <diagonal/>
    </border>
    <border>
      <left style="medium">
        <color indexed="64"/>
      </left>
      <right style="medium">
        <color indexed="8"/>
      </right>
      <top/>
      <bottom style="medium">
        <color indexed="8"/>
      </bottom>
      <diagonal/>
    </border>
    <border>
      <left style="medium">
        <color indexed="8"/>
      </left>
      <right style="medium">
        <color indexed="64"/>
      </right>
      <top/>
      <bottom style="medium">
        <color indexed="8"/>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style="thin">
        <color indexed="64"/>
      </left>
      <right/>
      <top/>
      <bottom style="medium">
        <color indexed="64"/>
      </bottom>
      <diagonal/>
    </border>
  </borders>
  <cellStyleXfs count="6">
    <xf numFmtId="0" fontId="0" fillId="0" borderId="0"/>
    <xf numFmtId="0" fontId="3" fillId="0" borderId="0"/>
    <xf numFmtId="0" fontId="2" fillId="0" borderId="0"/>
    <xf numFmtId="0" fontId="27" fillId="0" borderId="0"/>
    <xf numFmtId="0" fontId="1" fillId="0" borderId="0"/>
    <xf numFmtId="0" fontId="1" fillId="0" borderId="0"/>
  </cellStyleXfs>
  <cellXfs count="671">
    <xf numFmtId="0" fontId="0" fillId="0" borderId="0" xfId="0"/>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right" vertical="top" wrapText="1"/>
    </xf>
    <xf numFmtId="0" fontId="4" fillId="0" borderId="2" xfId="0" applyFont="1" applyBorder="1" applyAlignment="1">
      <alignment horizontal="right" vertical="top" wrapText="1"/>
    </xf>
    <xf numFmtId="0" fontId="4" fillId="0" borderId="2" xfId="0" applyFont="1" applyBorder="1" applyAlignment="1">
      <alignment vertical="top" wrapText="1"/>
    </xf>
    <xf numFmtId="4" fontId="4" fillId="0" borderId="2" xfId="0" applyNumberFormat="1" applyFont="1" applyBorder="1" applyAlignment="1">
      <alignment horizontal="right" vertical="top" wrapText="1"/>
    </xf>
    <xf numFmtId="0" fontId="6" fillId="0" borderId="2" xfId="0" applyFont="1" applyBorder="1" applyAlignment="1">
      <alignment vertical="top" wrapText="1"/>
    </xf>
    <xf numFmtId="4" fontId="6" fillId="0" borderId="2" xfId="0" applyNumberFormat="1" applyFont="1" applyBorder="1" applyAlignment="1">
      <alignment horizontal="right" vertical="top" wrapText="1"/>
    </xf>
    <xf numFmtId="0" fontId="4" fillId="0" borderId="0" xfId="0" applyFont="1"/>
    <xf numFmtId="0" fontId="0" fillId="0" borderId="0" xfId="0" applyAlignment="1"/>
    <xf numFmtId="0" fontId="8" fillId="0" borderId="0" xfId="0" applyFont="1"/>
    <xf numFmtId="0" fontId="9" fillId="0" borderId="7" xfId="0" applyFont="1" applyBorder="1" applyAlignment="1">
      <alignment vertical="top" wrapText="1"/>
    </xf>
    <xf numFmtId="3" fontId="6" fillId="0" borderId="7" xfId="0" applyNumberFormat="1" applyFont="1" applyBorder="1" applyAlignment="1">
      <alignment horizontal="right" wrapText="1"/>
    </xf>
    <xf numFmtId="10" fontId="6" fillId="0" borderId="7" xfId="0" applyNumberFormat="1" applyFont="1" applyBorder="1" applyAlignment="1">
      <alignment horizontal="right" wrapText="1"/>
    </xf>
    <xf numFmtId="0" fontId="4" fillId="0" borderId="7" xfId="0" applyFont="1" applyBorder="1" applyAlignment="1">
      <alignment vertical="top" wrapText="1"/>
    </xf>
    <xf numFmtId="3" fontId="10" fillId="0" borderId="5" xfId="0" applyNumberFormat="1" applyFont="1" applyBorder="1" applyAlignment="1">
      <alignment horizontal="right" wrapText="1"/>
    </xf>
    <xf numFmtId="10" fontId="6" fillId="0" borderId="5" xfId="0" applyNumberFormat="1" applyFont="1" applyBorder="1" applyAlignment="1">
      <alignment horizontal="right" wrapText="1"/>
    </xf>
    <xf numFmtId="0" fontId="6" fillId="0" borderId="7" xfId="0" applyFont="1" applyBorder="1" applyAlignment="1">
      <alignment vertical="top" wrapText="1"/>
    </xf>
    <xf numFmtId="0" fontId="9" fillId="0" borderId="7" xfId="0" applyFont="1" applyBorder="1" applyAlignment="1">
      <alignment horizontal="center" vertical="top" wrapText="1"/>
    </xf>
    <xf numFmtId="0" fontId="4" fillId="0" borderId="7" xfId="0" applyFont="1" applyBorder="1" applyAlignment="1">
      <alignment horizontal="center" vertical="top" wrapText="1"/>
    </xf>
    <xf numFmtId="0" fontId="6" fillId="0" borderId="5" xfId="0" applyFont="1" applyBorder="1" applyAlignment="1">
      <alignment vertical="top" wrapText="1"/>
    </xf>
    <xf numFmtId="0" fontId="6" fillId="0" borderId="6" xfId="0" applyFont="1" applyBorder="1" applyAlignment="1">
      <alignment vertical="top" wrapText="1"/>
    </xf>
    <xf numFmtId="3" fontId="4" fillId="0" borderId="7" xfId="0" applyNumberFormat="1" applyFont="1" applyBorder="1" applyAlignment="1">
      <alignment horizontal="right" wrapText="1"/>
    </xf>
    <xf numFmtId="10" fontId="4" fillId="0" borderId="7" xfId="0" applyNumberFormat="1" applyFont="1" applyBorder="1" applyAlignment="1">
      <alignment horizontal="right" wrapText="1"/>
    </xf>
    <xf numFmtId="0" fontId="4" fillId="0" borderId="8" xfId="0" applyFont="1" applyBorder="1" applyAlignment="1">
      <alignment vertical="top" wrapText="1"/>
    </xf>
    <xf numFmtId="3" fontId="4" fillId="0" borderId="8" xfId="0" applyNumberFormat="1" applyFont="1" applyBorder="1" applyAlignment="1">
      <alignment horizontal="right" wrapText="1"/>
    </xf>
    <xf numFmtId="0" fontId="0" fillId="0" borderId="0" xfId="0" applyBorder="1"/>
    <xf numFmtId="4" fontId="0" fillId="0" borderId="0" xfId="0" applyNumberFormat="1"/>
    <xf numFmtId="1" fontId="0" fillId="0" borderId="0" xfId="0" applyNumberFormat="1"/>
    <xf numFmtId="0" fontId="5" fillId="0" borderId="0" xfId="0" applyFont="1"/>
    <xf numFmtId="4" fontId="5" fillId="0" borderId="0" xfId="0" applyNumberFormat="1" applyFont="1"/>
    <xf numFmtId="4" fontId="10" fillId="0" borderId="8" xfId="0" applyNumberFormat="1" applyFont="1" applyBorder="1" applyAlignment="1">
      <alignment vertical="top" wrapText="1"/>
    </xf>
    <xf numFmtId="4" fontId="12" fillId="0" borderId="8" xfId="0" applyNumberFormat="1" applyFont="1" applyBorder="1" applyAlignment="1">
      <alignment vertical="top" wrapText="1"/>
    </xf>
    <xf numFmtId="0" fontId="4" fillId="0" borderId="32" xfId="0" applyFont="1" applyBorder="1" applyAlignment="1">
      <alignment horizontal="center" vertical="top" wrapText="1"/>
    </xf>
    <xf numFmtId="0" fontId="4" fillId="0" borderId="32" xfId="0" applyFont="1" applyBorder="1" applyAlignment="1">
      <alignment horizontal="right" vertical="top" wrapText="1"/>
    </xf>
    <xf numFmtId="0" fontId="4" fillId="0" borderId="36" xfId="0" applyFont="1" applyBorder="1" applyAlignment="1">
      <alignment vertical="top" wrapText="1"/>
    </xf>
    <xf numFmtId="0" fontId="4" fillId="0" borderId="6" xfId="0" applyFont="1" applyBorder="1" applyAlignment="1">
      <alignment horizontal="right" vertical="top" wrapText="1"/>
    </xf>
    <xf numFmtId="10" fontId="4" fillId="0" borderId="6" xfId="0" applyNumberFormat="1" applyFont="1" applyBorder="1" applyAlignment="1">
      <alignment horizontal="right" vertical="top" wrapText="1"/>
    </xf>
    <xf numFmtId="0" fontId="6" fillId="0" borderId="36" xfId="0" applyFont="1" applyBorder="1" applyAlignment="1">
      <alignment vertical="top" wrapText="1"/>
    </xf>
    <xf numFmtId="10" fontId="6" fillId="0" borderId="6" xfId="0" applyNumberFormat="1" applyFont="1" applyBorder="1" applyAlignment="1">
      <alignment horizontal="right" vertical="top" wrapText="1"/>
    </xf>
    <xf numFmtId="0" fontId="4" fillId="0" borderId="0" xfId="0" applyFont="1" applyBorder="1" applyAlignment="1">
      <alignment horizontal="left" indent="5"/>
    </xf>
    <xf numFmtId="0" fontId="4" fillId="0" borderId="36" xfId="0" applyFont="1" applyBorder="1" applyAlignment="1">
      <alignment vertical="top" wrapText="1"/>
    </xf>
    <xf numFmtId="4" fontId="12" fillId="0" borderId="8" xfId="0" applyNumberFormat="1" applyFont="1" applyBorder="1" applyAlignment="1">
      <alignment horizontal="right" vertical="top" wrapText="1"/>
    </xf>
    <xf numFmtId="4" fontId="4" fillId="0" borderId="8" xfId="0" applyNumberFormat="1" applyFont="1" applyBorder="1" applyAlignment="1">
      <alignment horizontal="right" vertical="top" wrapText="1"/>
    </xf>
    <xf numFmtId="0" fontId="20" fillId="3" borderId="8" xfId="0" applyFont="1" applyFill="1" applyBorder="1" applyAlignment="1">
      <alignment vertical="top" wrapText="1"/>
    </xf>
    <xf numFmtId="4" fontId="20" fillId="3" borderId="8" xfId="0" applyNumberFormat="1" applyFont="1" applyFill="1" applyBorder="1" applyAlignment="1">
      <alignment horizontal="right" vertical="top" wrapText="1"/>
    </xf>
    <xf numFmtId="0" fontId="6" fillId="0" borderId="8" xfId="0" applyFont="1" applyBorder="1" applyAlignment="1">
      <alignment vertical="top" wrapText="1"/>
    </xf>
    <xf numFmtId="4" fontId="6" fillId="0" borderId="8" xfId="0" applyNumberFormat="1" applyFont="1" applyBorder="1" applyAlignment="1">
      <alignment horizontal="right" vertical="top" wrapText="1"/>
    </xf>
    <xf numFmtId="0" fontId="19" fillId="0" borderId="8" xfId="0" applyFont="1" applyBorder="1" applyAlignment="1">
      <alignment vertical="top" wrapText="1"/>
    </xf>
    <xf numFmtId="4" fontId="12" fillId="0" borderId="17" xfId="0" applyNumberFormat="1" applyFont="1" applyBorder="1" applyAlignment="1">
      <alignment vertical="top" wrapText="1"/>
    </xf>
    <xf numFmtId="4" fontId="4" fillId="0" borderId="18" xfId="0" applyNumberFormat="1" applyFont="1" applyBorder="1" applyAlignment="1">
      <alignment horizontal="right" vertical="top" wrapText="1"/>
    </xf>
    <xf numFmtId="4" fontId="21" fillId="3" borderId="17" xfId="0" applyNumberFormat="1" applyFont="1" applyFill="1" applyBorder="1" applyAlignment="1">
      <alignment vertical="top" wrapText="1"/>
    </xf>
    <xf numFmtId="4" fontId="20" fillId="3" borderId="18" xfId="0" applyNumberFormat="1" applyFont="1" applyFill="1" applyBorder="1" applyAlignment="1">
      <alignment horizontal="right" vertical="top" wrapText="1"/>
    </xf>
    <xf numFmtId="4" fontId="10" fillId="0" borderId="17" xfId="0" applyNumberFormat="1" applyFont="1" applyBorder="1" applyAlignment="1">
      <alignment vertical="top" wrapText="1"/>
    </xf>
    <xf numFmtId="4" fontId="6" fillId="0" borderId="18" xfId="0" applyNumberFormat="1" applyFont="1" applyBorder="1" applyAlignment="1">
      <alignment horizontal="right" vertical="top" wrapText="1"/>
    </xf>
    <xf numFmtId="4" fontId="12" fillId="0" borderId="19" xfId="0" applyNumberFormat="1" applyFont="1" applyBorder="1" applyAlignment="1">
      <alignment vertical="top" wrapText="1"/>
    </xf>
    <xf numFmtId="0" fontId="6" fillId="0" borderId="20" xfId="0" applyFont="1" applyBorder="1" applyAlignment="1">
      <alignment vertical="top" wrapText="1"/>
    </xf>
    <xf numFmtId="4" fontId="6" fillId="0" borderId="20" xfId="0" applyNumberFormat="1" applyFont="1" applyBorder="1" applyAlignment="1">
      <alignment horizontal="right" vertical="top" wrapText="1"/>
    </xf>
    <xf numFmtId="4" fontId="4" fillId="0" borderId="27" xfId="0" applyNumberFormat="1" applyFont="1" applyBorder="1" applyAlignment="1">
      <alignment horizontal="right" vertical="top" wrapText="1"/>
    </xf>
    <xf numFmtId="4" fontId="12" fillId="0" borderId="40" xfId="0" applyNumberFormat="1" applyFont="1" applyBorder="1" applyAlignment="1">
      <alignment horizontal="center" wrapText="1"/>
    </xf>
    <xf numFmtId="4" fontId="10" fillId="0" borderId="10" xfId="0" applyNumberFormat="1" applyFont="1" applyBorder="1" applyAlignment="1">
      <alignment horizontal="center" wrapText="1"/>
    </xf>
    <xf numFmtId="4" fontId="10" fillId="0" borderId="10" xfId="0" applyNumberFormat="1" applyFont="1" applyBorder="1" applyAlignment="1">
      <alignment horizontal="right" vertical="justify" wrapText="1"/>
    </xf>
    <xf numFmtId="4" fontId="12" fillId="0" borderId="21" xfId="0" applyNumberFormat="1" applyFont="1" applyBorder="1" applyAlignment="1">
      <alignment horizontal="center" wrapText="1"/>
    </xf>
    <xf numFmtId="4" fontId="12" fillId="0" borderId="22" xfId="0" applyNumberFormat="1" applyFont="1" applyBorder="1" applyAlignment="1">
      <alignment horizontal="center" wrapText="1"/>
    </xf>
    <xf numFmtId="4" fontId="4" fillId="0" borderId="22" xfId="0" applyNumberFormat="1" applyFont="1" applyBorder="1" applyAlignment="1">
      <alignment horizontal="center" wrapText="1"/>
    </xf>
    <xf numFmtId="4" fontId="4" fillId="0" borderId="23" xfId="0" applyNumberFormat="1" applyFont="1" applyBorder="1" applyAlignment="1">
      <alignment horizontal="center" wrapText="1"/>
    </xf>
    <xf numFmtId="10" fontId="4" fillId="0" borderId="6" xfId="0" applyNumberFormat="1" applyFont="1" applyBorder="1" applyAlignment="1" applyProtection="1">
      <alignment horizontal="right" vertical="top" wrapText="1"/>
      <protection locked="0"/>
    </xf>
    <xf numFmtId="0" fontId="0" fillId="0" borderId="0" xfId="0" applyProtection="1">
      <protection locked="0"/>
    </xf>
    <xf numFmtId="4" fontId="6" fillId="0" borderId="8" xfId="0" applyNumberFormat="1" applyFont="1" applyBorder="1" applyAlignment="1" applyProtection="1">
      <alignment horizontal="right" vertical="top" wrapText="1"/>
      <protection locked="0"/>
    </xf>
    <xf numFmtId="0" fontId="22" fillId="0" borderId="0" xfId="0" applyFont="1"/>
    <xf numFmtId="4" fontId="22" fillId="0" borderId="0" xfId="0" applyNumberFormat="1" applyFont="1"/>
    <xf numFmtId="0" fontId="4" fillId="0" borderId="0" xfId="0" applyFont="1" applyAlignment="1"/>
    <xf numFmtId="0" fontId="19" fillId="0" borderId="0" xfId="0" applyFont="1"/>
    <xf numFmtId="10" fontId="0" fillId="0" borderId="0" xfId="0" applyNumberFormat="1"/>
    <xf numFmtId="0" fontId="6" fillId="0" borderId="38" xfId="0" applyFont="1" applyBorder="1" applyAlignment="1">
      <alignment vertical="top" wrapText="1"/>
    </xf>
    <xf numFmtId="0" fontId="6" fillId="0" borderId="39" xfId="0" applyFont="1" applyBorder="1" applyAlignment="1">
      <alignment vertical="top" wrapText="1"/>
    </xf>
    <xf numFmtId="10" fontId="6" fillId="0" borderId="7" xfId="0" applyNumberFormat="1" applyFont="1" applyBorder="1" applyAlignment="1">
      <alignment horizontal="right" vertical="top" wrapText="1"/>
    </xf>
    <xf numFmtId="0" fontId="19" fillId="0" borderId="0" xfId="0" applyFont="1" applyProtection="1">
      <protection locked="0"/>
    </xf>
    <xf numFmtId="0" fontId="19" fillId="0" borderId="0" xfId="0" applyFont="1" applyAlignment="1">
      <alignment vertical="top"/>
    </xf>
    <xf numFmtId="0" fontId="4" fillId="0" borderId="0" xfId="0" applyFont="1" applyAlignment="1">
      <alignment vertical="top"/>
    </xf>
    <xf numFmtId="0" fontId="14" fillId="0" borderId="21" xfId="0" applyFont="1" applyBorder="1"/>
    <xf numFmtId="0" fontId="19" fillId="0" borderId="0" xfId="0" applyFont="1" applyBorder="1"/>
    <xf numFmtId="0" fontId="4" fillId="0" borderId="0" xfId="0" applyFont="1" applyAlignment="1">
      <alignment horizontal="center" vertical="center" wrapText="1"/>
    </xf>
    <xf numFmtId="0" fontId="4" fillId="0" borderId="0" xfId="0" applyFont="1" applyBorder="1"/>
    <xf numFmtId="4" fontId="25" fillId="0" borderId="0" xfId="0" applyNumberFormat="1" applyFont="1" applyAlignment="1">
      <alignment horizontal="left"/>
    </xf>
    <xf numFmtId="4" fontId="19" fillId="0" borderId="0" xfId="0" applyNumberFormat="1" applyFont="1"/>
    <xf numFmtId="1" fontId="19" fillId="0" borderId="0" xfId="0" applyNumberFormat="1" applyFont="1"/>
    <xf numFmtId="0" fontId="15" fillId="0" borderId="0" xfId="0" applyFont="1"/>
    <xf numFmtId="0" fontId="4" fillId="0" borderId="36" xfId="0" applyFont="1" applyBorder="1" applyAlignment="1">
      <alignment vertical="top" wrapText="1"/>
    </xf>
    <xf numFmtId="4" fontId="26" fillId="0" borderId="0" xfId="0" applyNumberFormat="1" applyFont="1"/>
    <xf numFmtId="1" fontId="26" fillId="0" borderId="0" xfId="0" applyNumberFormat="1" applyFont="1"/>
    <xf numFmtId="0" fontId="26" fillId="0" borderId="0" xfId="0" applyFont="1"/>
    <xf numFmtId="0" fontId="0" fillId="0" borderId="0" xfId="0"/>
    <xf numFmtId="0" fontId="4" fillId="0" borderId="4" xfId="0" applyFont="1" applyBorder="1" applyAlignment="1">
      <alignment horizontal="center" wrapText="1"/>
    </xf>
    <xf numFmtId="0" fontId="14" fillId="0" borderId="42" xfId="0" applyFont="1" applyBorder="1" applyAlignment="1">
      <alignment horizontal="center"/>
    </xf>
    <xf numFmtId="0" fontId="14" fillId="0" borderId="43" xfId="0" applyFont="1" applyBorder="1" applyAlignment="1">
      <alignment horizontal="center"/>
    </xf>
    <xf numFmtId="0" fontId="14" fillId="0" borderId="44" xfId="0" applyFont="1" applyBorder="1" applyAlignment="1">
      <alignment horizontal="center"/>
    </xf>
    <xf numFmtId="0" fontId="17" fillId="0" borderId="8" xfId="0" applyFont="1" applyBorder="1" applyAlignment="1">
      <alignment vertical="top" wrapText="1"/>
    </xf>
    <xf numFmtId="4" fontId="18" fillId="0" borderId="18" xfId="0" applyNumberFormat="1" applyFont="1" applyBorder="1" applyAlignment="1">
      <alignment horizontal="right" vertical="top" wrapText="1"/>
    </xf>
    <xf numFmtId="0" fontId="17" fillId="0" borderId="26" xfId="0" applyFont="1" applyBorder="1" applyAlignment="1">
      <alignment horizontal="center" vertical="top" wrapText="1"/>
    </xf>
    <xf numFmtId="0" fontId="17" fillId="0" borderId="18" xfId="0" applyFont="1" applyBorder="1" applyAlignment="1">
      <alignment horizontal="center" vertical="top" wrapText="1"/>
    </xf>
    <xf numFmtId="0" fontId="4" fillId="0" borderId="0" xfId="0" applyFont="1" applyAlignment="1">
      <alignment vertical="center" wrapText="1"/>
    </xf>
    <xf numFmtId="0" fontId="16" fillId="0" borderId="64" xfId="0" applyFont="1" applyBorder="1" applyAlignment="1">
      <alignment vertical="top" wrapText="1"/>
    </xf>
    <xf numFmtId="0" fontId="16" fillId="0" borderId="65" xfId="0" applyFont="1" applyBorder="1" applyAlignment="1">
      <alignment horizontal="right" vertical="top" wrapText="1"/>
    </xf>
    <xf numFmtId="0" fontId="16" fillId="0" borderId="65" xfId="0" applyFont="1" applyBorder="1" applyAlignment="1">
      <alignment vertical="top" wrapText="1"/>
    </xf>
    <xf numFmtId="0" fontId="6" fillId="0" borderId="5" xfId="0" applyFont="1" applyBorder="1" applyAlignment="1">
      <alignment horizontal="center" vertical="top" wrapText="1"/>
    </xf>
    <xf numFmtId="0" fontId="6" fillId="0" borderId="13" xfId="0" applyFont="1" applyBorder="1" applyAlignment="1">
      <alignment vertical="top" wrapText="1"/>
    </xf>
    <xf numFmtId="3" fontId="6" fillId="0" borderId="13" xfId="0" applyNumberFormat="1" applyFont="1" applyBorder="1" applyAlignment="1">
      <alignment horizontal="right" wrapText="1"/>
    </xf>
    <xf numFmtId="10" fontId="6" fillId="0" borderId="13" xfId="0" applyNumberFormat="1" applyFont="1" applyBorder="1" applyAlignment="1">
      <alignment horizontal="right" wrapText="1"/>
    </xf>
    <xf numFmtId="0" fontId="4" fillId="0" borderId="5" xfId="0" applyFont="1" applyBorder="1" applyAlignment="1">
      <alignment horizontal="center" wrapText="1"/>
    </xf>
    <xf numFmtId="10" fontId="4" fillId="0" borderId="13" xfId="0" applyNumberFormat="1" applyFont="1" applyBorder="1" applyAlignment="1">
      <alignment horizontal="right" wrapText="1"/>
    </xf>
    <xf numFmtId="0" fontId="4" fillId="0" borderId="5" xfId="0" applyFont="1" applyBorder="1" applyAlignment="1">
      <alignment horizontal="center" vertical="top" wrapText="1"/>
    </xf>
    <xf numFmtId="0" fontId="4" fillId="0" borderId="13" xfId="0" applyFont="1" applyBorder="1" applyAlignment="1">
      <alignment vertical="top" wrapText="1"/>
    </xf>
    <xf numFmtId="3" fontId="4" fillId="0" borderId="13" xfId="0" applyNumberFormat="1" applyFont="1" applyBorder="1" applyAlignment="1">
      <alignment horizontal="right" wrapText="1"/>
    </xf>
    <xf numFmtId="0" fontId="17" fillId="0" borderId="64" xfId="0" applyFont="1" applyBorder="1" applyAlignment="1">
      <alignment vertical="top" wrapText="1"/>
    </xf>
    <xf numFmtId="4" fontId="18" fillId="0" borderId="22" xfId="0" applyNumberFormat="1" applyFont="1" applyBorder="1" applyAlignment="1">
      <alignment horizontal="right" vertical="top" wrapText="1"/>
    </xf>
    <xf numFmtId="4" fontId="18" fillId="0" borderId="23" xfId="0" applyNumberFormat="1" applyFont="1" applyBorder="1" applyAlignment="1">
      <alignment horizontal="right" vertical="top" wrapText="1"/>
    </xf>
    <xf numFmtId="4" fontId="18" fillId="0" borderId="9" xfId="0" applyNumberFormat="1" applyFont="1" applyBorder="1" applyAlignment="1">
      <alignment horizontal="right" vertical="top" wrapText="1"/>
    </xf>
    <xf numFmtId="4" fontId="18" fillId="0" borderId="29" xfId="0" applyNumberFormat="1" applyFont="1" applyBorder="1" applyAlignment="1">
      <alignment horizontal="right" vertical="top" wrapText="1"/>
    </xf>
    <xf numFmtId="0" fontId="0" fillId="0" borderId="48" xfId="0" applyBorder="1" applyAlignment="1">
      <alignment horizontal="right"/>
    </xf>
    <xf numFmtId="10" fontId="4" fillId="0" borderId="18" xfId="0" applyNumberFormat="1" applyFont="1" applyBorder="1" applyAlignment="1">
      <alignment horizontal="right" wrapText="1"/>
    </xf>
    <xf numFmtId="0" fontId="4" fillId="0" borderId="7" xfId="0" applyFont="1" applyBorder="1" applyAlignment="1">
      <alignment horizontal="center" wrapText="1"/>
    </xf>
    <xf numFmtId="0" fontId="0" fillId="0" borderId="7" xfId="0" applyBorder="1" applyAlignment="1">
      <alignment wrapText="1"/>
    </xf>
    <xf numFmtId="0" fontId="0" fillId="0" borderId="68" xfId="0" applyBorder="1"/>
    <xf numFmtId="0" fontId="0" fillId="0" borderId="68" xfId="0" applyBorder="1" applyAlignment="1">
      <alignment horizontal="right"/>
    </xf>
    <xf numFmtId="0" fontId="4" fillId="0" borderId="47" xfId="0" applyFont="1" applyBorder="1" applyAlignment="1">
      <alignment horizontal="center" vertical="top" wrapText="1"/>
    </xf>
    <xf numFmtId="0" fontId="11" fillId="0" borderId="68" xfId="0" applyFont="1" applyBorder="1" applyAlignment="1">
      <alignment horizontal="right"/>
    </xf>
    <xf numFmtId="0" fontId="0" fillId="0" borderId="40" xfId="0" applyBorder="1" applyAlignment="1">
      <alignment horizontal="right"/>
    </xf>
    <xf numFmtId="0" fontId="0" fillId="0" borderId="69" xfId="0" applyBorder="1" applyAlignment="1">
      <alignment horizontal="right"/>
    </xf>
    <xf numFmtId="0" fontId="4" fillId="0" borderId="0" xfId="0" applyFont="1" applyAlignment="1">
      <alignment horizontal="center" vertical="distributed"/>
    </xf>
    <xf numFmtId="0" fontId="0" fillId="0" borderId="70" xfId="0" applyBorder="1" applyAlignment="1">
      <alignment horizontal="right"/>
    </xf>
    <xf numFmtId="0" fontId="6" fillId="0" borderId="70" xfId="0" applyFont="1" applyBorder="1" applyAlignment="1">
      <alignment horizontal="center" vertical="top" wrapText="1"/>
    </xf>
    <xf numFmtId="0" fontId="6" fillId="0" borderId="70" xfId="0" applyFont="1" applyBorder="1" applyAlignment="1">
      <alignment vertical="top" wrapText="1"/>
    </xf>
    <xf numFmtId="3" fontId="6" fillId="0" borderId="70" xfId="0" applyNumberFormat="1" applyFont="1" applyBorder="1" applyAlignment="1">
      <alignment horizontal="right" wrapText="1"/>
    </xf>
    <xf numFmtId="10" fontId="6" fillId="0" borderId="70" xfId="0" applyNumberFormat="1" applyFont="1" applyBorder="1" applyAlignment="1">
      <alignment horizontal="right" wrapText="1"/>
    </xf>
    <xf numFmtId="0" fontId="17" fillId="0" borderId="65" xfId="0" applyFont="1" applyBorder="1" applyAlignment="1">
      <alignment vertical="top" wrapText="1"/>
    </xf>
    <xf numFmtId="0" fontId="16" fillId="0" borderId="17" xfId="0" applyFont="1" applyBorder="1" applyAlignment="1">
      <alignment vertical="top" wrapText="1"/>
    </xf>
    <xf numFmtId="0" fontId="17" fillId="0" borderId="44" xfId="0" applyFont="1" applyBorder="1" applyAlignment="1">
      <alignment horizontal="center" vertical="top" wrapText="1"/>
    </xf>
    <xf numFmtId="0" fontId="16" fillId="0" borderId="8" xfId="0" applyFont="1" applyBorder="1" applyAlignment="1">
      <alignment vertical="top" wrapText="1"/>
    </xf>
    <xf numFmtId="0" fontId="16" fillId="0" borderId="8" xfId="0" applyFont="1" applyBorder="1" applyAlignment="1">
      <alignment horizontal="right" vertical="top" wrapText="1"/>
    </xf>
    <xf numFmtId="0" fontId="16" fillId="0" borderId="10"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0" borderId="20" xfId="0" applyFont="1" applyBorder="1" applyAlignment="1">
      <alignment horizontal="right" vertical="top" wrapText="1"/>
    </xf>
    <xf numFmtId="0" fontId="17" fillId="0" borderId="40" xfId="0" applyFont="1" applyBorder="1" applyAlignment="1">
      <alignment vertical="top" wrapText="1"/>
    </xf>
    <xf numFmtId="0" fontId="16" fillId="0" borderId="9" xfId="0" applyFont="1" applyBorder="1" applyAlignment="1">
      <alignment horizontal="right" vertical="top" wrapText="1"/>
    </xf>
    <xf numFmtId="0" fontId="16" fillId="0" borderId="28" xfId="0" applyFont="1" applyBorder="1" applyAlignment="1">
      <alignment vertical="top" wrapText="1"/>
    </xf>
    <xf numFmtId="0" fontId="16" fillId="0" borderId="40" xfId="0" applyFont="1" applyBorder="1" applyAlignment="1">
      <alignment vertical="top" wrapText="1"/>
    </xf>
    <xf numFmtId="4" fontId="18" fillId="0" borderId="8" xfId="0" applyNumberFormat="1" applyFont="1" applyBorder="1" applyAlignment="1">
      <alignment horizontal="right" vertical="top" wrapText="1"/>
    </xf>
    <xf numFmtId="0" fontId="16" fillId="0" borderId="10" xfId="0" applyFont="1" applyBorder="1" applyAlignment="1">
      <alignment horizontal="right" vertical="top" wrapText="1"/>
    </xf>
    <xf numFmtId="0" fontId="16" fillId="0" borderId="9" xfId="0" applyFont="1" applyBorder="1" applyAlignment="1">
      <alignment vertical="top" wrapText="1"/>
    </xf>
    <xf numFmtId="0" fontId="4" fillId="0" borderId="34" xfId="0" applyFont="1" applyBorder="1" applyAlignment="1">
      <alignment vertical="top" wrapText="1"/>
    </xf>
    <xf numFmtId="0" fontId="0" fillId="0" borderId="13" xfId="0" applyBorder="1" applyAlignment="1">
      <alignment horizontal="right"/>
    </xf>
    <xf numFmtId="0" fontId="4" fillId="0" borderId="5" xfId="0" applyFont="1" applyBorder="1" applyAlignment="1">
      <alignment horizontal="center" vertical="top" wrapText="1"/>
    </xf>
    <xf numFmtId="0" fontId="16" fillId="0" borderId="48" xfId="0" applyFont="1" applyBorder="1" applyAlignment="1">
      <alignment vertical="top" wrapText="1"/>
    </xf>
    <xf numFmtId="0" fontId="16" fillId="0" borderId="71" xfId="0" applyFont="1" applyBorder="1" applyAlignment="1">
      <alignment horizontal="right" vertical="top" wrapText="1"/>
    </xf>
    <xf numFmtId="0" fontId="16" fillId="0" borderId="71" xfId="0" applyFont="1" applyBorder="1" applyAlignment="1">
      <alignment vertical="top" wrapText="1"/>
    </xf>
    <xf numFmtId="0" fontId="16" fillId="0" borderId="22" xfId="0" applyFont="1" applyBorder="1" applyAlignment="1">
      <alignment vertical="top" wrapText="1"/>
    </xf>
    <xf numFmtId="0" fontId="17" fillId="0" borderId="22" xfId="0" applyFont="1" applyBorder="1" applyAlignment="1">
      <alignment vertical="top" wrapText="1"/>
    </xf>
    <xf numFmtId="0" fontId="17" fillId="0" borderId="48" xfId="0" applyFont="1" applyBorder="1" applyAlignment="1">
      <alignment vertical="top" wrapText="1"/>
    </xf>
    <xf numFmtId="0" fontId="16" fillId="0" borderId="10" xfId="0" applyFont="1" applyBorder="1" applyAlignment="1">
      <alignment horizontal="center" vertical="top" wrapText="1"/>
    </xf>
    <xf numFmtId="0" fontId="28" fillId="0" borderId="44" xfId="0" applyFont="1" applyBorder="1" applyAlignment="1">
      <alignment vertical="top" wrapText="1"/>
    </xf>
    <xf numFmtId="0" fontId="16" fillId="2" borderId="22" xfId="0" applyFont="1" applyFill="1" applyBorder="1" applyAlignment="1">
      <alignment vertical="top" wrapText="1"/>
    </xf>
    <xf numFmtId="0" fontId="16" fillId="0" borderId="60" xfId="0" applyFont="1" applyBorder="1" applyAlignment="1">
      <alignment vertical="top" wrapText="1"/>
    </xf>
    <xf numFmtId="0" fontId="16" fillId="0" borderId="61" xfId="0" applyFont="1" applyBorder="1" applyAlignment="1">
      <alignment horizontal="right" vertical="top" wrapText="1"/>
    </xf>
    <xf numFmtId="4" fontId="10" fillId="0" borderId="8" xfId="0" applyNumberFormat="1" applyFont="1" applyBorder="1" applyAlignment="1">
      <alignment vertical="top" wrapText="1"/>
    </xf>
    <xf numFmtId="0" fontId="6" fillId="0" borderId="1" xfId="0" applyFont="1" applyBorder="1" applyAlignment="1">
      <alignment vertical="top" wrapText="1"/>
    </xf>
    <xf numFmtId="10" fontId="4" fillId="0" borderId="5" xfId="0" applyNumberFormat="1" applyFont="1" applyBorder="1" applyAlignment="1">
      <alignment horizontal="right" vertical="top" wrapText="1"/>
    </xf>
    <xf numFmtId="4" fontId="6" fillId="0" borderId="1" xfId="0" applyNumberFormat="1" applyFont="1" applyBorder="1" applyAlignment="1">
      <alignment horizontal="right" vertical="top" wrapText="1"/>
    </xf>
    <xf numFmtId="0" fontId="4" fillId="0" borderId="76" xfId="0" applyFont="1" applyBorder="1" applyAlignment="1">
      <alignment vertical="top" wrapText="1"/>
    </xf>
    <xf numFmtId="0" fontId="6" fillId="0" borderId="77" xfId="0" applyFont="1" applyBorder="1" applyAlignment="1">
      <alignment vertical="top" wrapText="1"/>
    </xf>
    <xf numFmtId="4" fontId="6" fillId="0" borderId="77" xfId="0" applyNumberFormat="1" applyFont="1" applyBorder="1" applyAlignment="1">
      <alignment horizontal="right" vertical="top" wrapText="1"/>
    </xf>
    <xf numFmtId="10" fontId="4" fillId="0" borderId="54" xfId="0" applyNumberFormat="1" applyFont="1" applyBorder="1" applyAlignment="1">
      <alignment horizontal="right" vertical="top" wrapText="1"/>
    </xf>
    <xf numFmtId="0" fontId="4" fillId="0" borderId="5" xfId="0" applyFont="1" applyBorder="1" applyAlignment="1">
      <alignment vertical="top" wrapText="1"/>
    </xf>
    <xf numFmtId="3" fontId="4" fillId="0" borderId="5" xfId="0" applyNumberFormat="1" applyFont="1" applyBorder="1" applyAlignment="1">
      <alignment horizontal="right" wrapText="1"/>
    </xf>
    <xf numFmtId="10" fontId="4" fillId="0" borderId="5" xfId="0" applyNumberFormat="1" applyFont="1" applyBorder="1" applyAlignment="1">
      <alignment horizontal="right" wrapText="1"/>
    </xf>
    <xf numFmtId="4" fontId="4" fillId="0" borderId="5" xfId="0" applyNumberFormat="1" applyFont="1" applyBorder="1" applyAlignment="1">
      <alignment horizontal="right" wrapText="1"/>
    </xf>
    <xf numFmtId="0" fontId="4" fillId="0" borderId="54" xfId="0" applyFont="1" applyBorder="1" applyAlignment="1">
      <alignment horizontal="center" vertical="top" wrapText="1"/>
    </xf>
    <xf numFmtId="0" fontId="4" fillId="0" borderId="54" xfId="0" applyFont="1" applyBorder="1" applyAlignment="1">
      <alignment vertical="top" wrapText="1"/>
    </xf>
    <xf numFmtId="3" fontId="4" fillId="0" borderId="54" xfId="0" applyNumberFormat="1" applyFont="1" applyBorder="1" applyAlignment="1">
      <alignment horizontal="right" wrapText="1"/>
    </xf>
    <xf numFmtId="10" fontId="4" fillId="0" borderId="54" xfId="0" applyNumberFormat="1" applyFont="1" applyBorder="1" applyAlignment="1">
      <alignment horizontal="right" wrapText="1"/>
    </xf>
    <xf numFmtId="4" fontId="4" fillId="0" borderId="54" xfId="0" applyNumberFormat="1" applyFont="1" applyBorder="1" applyAlignment="1">
      <alignment horizontal="right" wrapText="1"/>
    </xf>
    <xf numFmtId="4" fontId="12" fillId="4" borderId="17" xfId="0" applyNumberFormat="1" applyFont="1" applyFill="1" applyBorder="1" applyAlignment="1">
      <alignment vertical="top" wrapText="1"/>
    </xf>
    <xf numFmtId="0" fontId="4" fillId="4" borderId="8" xfId="0" applyFont="1" applyFill="1" applyBorder="1" applyAlignment="1">
      <alignment vertical="top" wrapText="1"/>
    </xf>
    <xf numFmtId="4" fontId="6" fillId="4" borderId="8" xfId="0" applyNumberFormat="1" applyFont="1" applyFill="1" applyBorder="1" applyAlignment="1">
      <alignment horizontal="right" vertical="top" wrapText="1"/>
    </xf>
    <xf numFmtId="4" fontId="4" fillId="4" borderId="18" xfId="0" applyNumberFormat="1" applyFont="1" applyFill="1" applyBorder="1" applyAlignment="1">
      <alignment horizontal="right" vertical="top" wrapText="1"/>
    </xf>
    <xf numFmtId="4" fontId="4" fillId="4" borderId="8" xfId="0" applyNumberFormat="1" applyFont="1" applyFill="1" applyBorder="1" applyAlignment="1">
      <alignment horizontal="right" vertical="top" wrapText="1"/>
    </xf>
    <xf numFmtId="0" fontId="6" fillId="4" borderId="8" xfId="0" applyFont="1" applyFill="1" applyBorder="1" applyAlignment="1">
      <alignment vertical="top" wrapText="1"/>
    </xf>
    <xf numFmtId="4" fontId="6" fillId="4" borderId="18" xfId="0" applyNumberFormat="1" applyFont="1" applyFill="1" applyBorder="1" applyAlignment="1">
      <alignment horizontal="right" vertical="top" wrapText="1"/>
    </xf>
    <xf numFmtId="4" fontId="6" fillId="0" borderId="8" xfId="0" applyNumberFormat="1" applyFont="1" applyFill="1" applyBorder="1" applyAlignment="1">
      <alignment horizontal="right" vertical="top" wrapText="1"/>
    </xf>
    <xf numFmtId="4" fontId="4" fillId="0" borderId="18" xfId="0" applyNumberFormat="1" applyFont="1" applyFill="1" applyBorder="1" applyAlignment="1">
      <alignment horizontal="right" vertical="top" wrapText="1"/>
    </xf>
    <xf numFmtId="0" fontId="16" fillId="0" borderId="0" xfId="0" applyFont="1" applyBorder="1" applyAlignment="1">
      <alignment horizontal="right" vertical="top" wrapText="1"/>
    </xf>
    <xf numFmtId="0" fontId="16" fillId="0" borderId="61" xfId="0" applyFont="1" applyBorder="1" applyAlignment="1">
      <alignment vertical="top" wrapText="1"/>
    </xf>
    <xf numFmtId="0" fontId="16" fillId="0" borderId="60" xfId="0" applyFont="1" applyBorder="1" applyAlignment="1">
      <alignment horizontal="center" vertical="top" wrapText="1"/>
    </xf>
    <xf numFmtId="0" fontId="16" fillId="0" borderId="44" xfId="0" applyFont="1" applyBorder="1" applyAlignment="1">
      <alignment vertical="top" wrapText="1"/>
    </xf>
    <xf numFmtId="0" fontId="16" fillId="0" borderId="22" xfId="0" applyFont="1" applyBorder="1" applyAlignment="1">
      <alignment horizontal="center" vertical="top" wrapText="1"/>
    </xf>
    <xf numFmtId="0" fontId="16" fillId="0" borderId="72" xfId="0" applyFont="1" applyBorder="1" applyAlignment="1">
      <alignment vertical="top" wrapText="1"/>
    </xf>
    <xf numFmtId="0" fontId="16" fillId="0" borderId="75" xfId="0" applyFont="1" applyBorder="1" applyAlignment="1">
      <alignment horizontal="right" vertical="top" wrapText="1"/>
    </xf>
    <xf numFmtId="0" fontId="16" fillId="0" borderId="73" xfId="0" applyFont="1" applyBorder="1" applyAlignment="1">
      <alignment vertical="top" wrapText="1"/>
    </xf>
    <xf numFmtId="0" fontId="16" fillId="0" borderId="49" xfId="0" applyFont="1" applyBorder="1" applyAlignment="1">
      <alignment vertical="top" wrapText="1"/>
    </xf>
    <xf numFmtId="0" fontId="16" fillId="0" borderId="50" xfId="0" applyFont="1" applyBorder="1" applyAlignment="1">
      <alignment horizontal="right" vertical="top" wrapText="1"/>
    </xf>
    <xf numFmtId="0" fontId="16" fillId="0" borderId="25" xfId="0" applyFont="1" applyBorder="1" applyAlignment="1">
      <alignment vertical="top" wrapText="1"/>
    </xf>
    <xf numFmtId="0" fontId="16" fillId="0" borderId="73" xfId="0" applyFont="1" applyBorder="1" applyAlignment="1">
      <alignment horizontal="right" vertical="top" wrapText="1"/>
    </xf>
    <xf numFmtId="4" fontId="17" fillId="2" borderId="22" xfId="0" applyNumberFormat="1" applyFont="1" applyFill="1" applyBorder="1" applyAlignment="1">
      <alignment horizontal="right" vertical="center" wrapText="1"/>
    </xf>
    <xf numFmtId="4" fontId="18" fillId="2" borderId="22" xfId="0" applyNumberFormat="1" applyFont="1" applyFill="1" applyBorder="1" applyAlignment="1">
      <alignment horizontal="right" vertical="center" wrapText="1"/>
    </xf>
    <xf numFmtId="4" fontId="17" fillId="2" borderId="23" xfId="0" applyNumberFormat="1" applyFont="1" applyFill="1" applyBorder="1" applyAlignment="1">
      <alignment horizontal="right" vertical="center" wrapText="1"/>
    </xf>
    <xf numFmtId="4" fontId="17" fillId="0" borderId="22" xfId="0" applyNumberFormat="1" applyFont="1" applyBorder="1" applyAlignment="1">
      <alignment horizontal="right" vertical="center" wrapText="1"/>
    </xf>
    <xf numFmtId="4" fontId="18" fillId="0" borderId="22" xfId="0" applyNumberFormat="1" applyFont="1" applyBorder="1" applyAlignment="1">
      <alignment horizontal="right" vertical="center" wrapText="1"/>
    </xf>
    <xf numFmtId="4" fontId="17" fillId="0" borderId="23" xfId="0" applyNumberFormat="1" applyFont="1" applyBorder="1" applyAlignment="1">
      <alignment horizontal="right" vertical="center" wrapText="1"/>
    </xf>
    <xf numFmtId="4" fontId="17" fillId="0" borderId="65" xfId="0" applyNumberFormat="1" applyFont="1" applyBorder="1" applyAlignment="1">
      <alignment horizontal="right" vertical="center" wrapText="1"/>
    </xf>
    <xf numFmtId="4" fontId="18" fillId="0" borderId="65" xfId="0" applyNumberFormat="1" applyFont="1" applyBorder="1" applyAlignment="1">
      <alignment horizontal="right" vertical="center" wrapText="1"/>
    </xf>
    <xf numFmtId="4" fontId="17" fillId="0" borderId="66" xfId="0" applyNumberFormat="1" applyFont="1" applyBorder="1" applyAlignment="1">
      <alignment horizontal="right" vertical="center" wrapText="1"/>
    </xf>
    <xf numFmtId="4" fontId="16" fillId="0" borderId="66" xfId="0" applyNumberFormat="1" applyFont="1" applyBorder="1" applyAlignment="1">
      <alignment horizontal="right" vertical="center" wrapText="1"/>
    </xf>
    <xf numFmtId="4" fontId="16" fillId="0" borderId="9" xfId="0" applyNumberFormat="1" applyFont="1" applyBorder="1" applyAlignment="1">
      <alignment horizontal="right" vertical="center" wrapText="1"/>
    </xf>
    <xf numFmtId="4" fontId="16" fillId="0" borderId="29" xfId="0" applyNumberFormat="1" applyFont="1" applyBorder="1" applyAlignment="1">
      <alignment horizontal="right" vertical="center" wrapText="1"/>
    </xf>
    <xf numFmtId="4" fontId="16" fillId="0" borderId="71" xfId="0" applyNumberFormat="1" applyFont="1" applyBorder="1" applyAlignment="1">
      <alignment horizontal="right" vertical="center" wrapText="1"/>
    </xf>
    <xf numFmtId="4" fontId="15" fillId="0" borderId="71" xfId="0" applyNumberFormat="1" applyFont="1" applyBorder="1" applyAlignment="1">
      <alignment horizontal="right" vertical="center" wrapText="1"/>
    </xf>
    <xf numFmtId="4" fontId="16" fillId="0" borderId="74" xfId="0" applyNumberFormat="1" applyFont="1" applyBorder="1" applyAlignment="1">
      <alignment horizontal="right" vertical="center" wrapText="1"/>
    </xf>
    <xf numFmtId="4" fontId="16" fillId="0" borderId="65" xfId="0" applyNumberFormat="1" applyFont="1" applyBorder="1" applyAlignment="1">
      <alignment horizontal="right" vertical="center" wrapText="1"/>
    </xf>
    <xf numFmtId="4" fontId="15" fillId="0" borderId="65" xfId="0" applyNumberFormat="1" applyFont="1" applyBorder="1" applyAlignment="1">
      <alignment horizontal="right" vertical="center" wrapText="1"/>
    </xf>
    <xf numFmtId="4" fontId="16" fillId="0" borderId="22" xfId="0" applyNumberFormat="1" applyFont="1" applyBorder="1" applyAlignment="1">
      <alignment horizontal="right" vertical="center" wrapText="1"/>
    </xf>
    <xf numFmtId="4" fontId="16" fillId="0" borderId="23" xfId="0" applyNumberFormat="1" applyFont="1" applyBorder="1" applyAlignment="1">
      <alignment horizontal="right" vertical="center" wrapText="1"/>
    </xf>
    <xf numFmtId="4" fontId="16" fillId="0" borderId="10" xfId="0" applyNumberFormat="1" applyFont="1" applyBorder="1" applyAlignment="1">
      <alignment horizontal="right" vertical="center" wrapText="1"/>
    </xf>
    <xf numFmtId="4" fontId="15" fillId="0" borderId="10" xfId="0" applyNumberFormat="1" applyFont="1" applyBorder="1" applyAlignment="1">
      <alignment horizontal="right" vertical="center" wrapText="1"/>
    </xf>
    <xf numFmtId="4" fontId="16" fillId="0" borderId="41" xfId="0" applyNumberFormat="1" applyFont="1" applyBorder="1" applyAlignment="1">
      <alignment horizontal="right" vertical="center" wrapText="1"/>
    </xf>
    <xf numFmtId="4" fontId="18" fillId="0" borderId="22" xfId="0" applyNumberFormat="1" applyFont="1" applyBorder="1" applyAlignment="1">
      <alignment vertical="center" wrapText="1"/>
    </xf>
    <xf numFmtId="4" fontId="15" fillId="0" borderId="71" xfId="0" applyNumberFormat="1" applyFont="1" applyBorder="1" applyAlignment="1">
      <alignment vertical="center" wrapText="1"/>
    </xf>
    <xf numFmtId="4" fontId="15" fillId="0" borderId="10" xfId="0" applyNumberFormat="1" applyFont="1" applyBorder="1" applyAlignment="1">
      <alignment vertical="center" wrapText="1"/>
    </xf>
    <xf numFmtId="4" fontId="16" fillId="0" borderId="20" xfId="0" applyNumberFormat="1" applyFont="1" applyBorder="1" applyAlignment="1">
      <alignment horizontal="right" vertical="center" wrapText="1"/>
    </xf>
    <xf numFmtId="4" fontId="15" fillId="0" borderId="20" xfId="0" applyNumberFormat="1" applyFont="1" applyBorder="1" applyAlignment="1">
      <alignment vertical="center" wrapText="1"/>
    </xf>
    <xf numFmtId="4" fontId="16" fillId="0" borderId="27" xfId="0" applyNumberFormat="1" applyFont="1" applyBorder="1" applyAlignment="1">
      <alignment horizontal="right" vertical="center" wrapText="1"/>
    </xf>
    <xf numFmtId="4" fontId="17" fillId="0" borderId="71" xfId="0" applyNumberFormat="1" applyFont="1" applyBorder="1" applyAlignment="1">
      <alignment horizontal="right" vertical="center" wrapText="1"/>
    </xf>
    <xf numFmtId="4" fontId="17" fillId="0" borderId="74" xfId="0" applyNumberFormat="1" applyFont="1" applyBorder="1" applyAlignment="1">
      <alignment horizontal="right" vertical="center" wrapText="1"/>
    </xf>
    <xf numFmtId="4" fontId="16" fillId="0" borderId="25" xfId="0" applyNumberFormat="1" applyFont="1" applyBorder="1" applyAlignment="1">
      <alignment horizontal="right" vertical="center" wrapText="1"/>
    </xf>
    <xf numFmtId="4" fontId="15" fillId="0" borderId="25" xfId="0" applyNumberFormat="1" applyFont="1" applyBorder="1" applyAlignment="1">
      <alignment horizontal="right" vertical="center" wrapText="1"/>
    </xf>
    <xf numFmtId="4" fontId="16" fillId="0" borderId="26" xfId="0" applyNumberFormat="1" applyFont="1" applyBorder="1" applyAlignment="1">
      <alignment horizontal="right" vertical="center" wrapText="1"/>
    </xf>
    <xf numFmtId="4" fontId="15" fillId="0" borderId="9" xfId="0" applyNumberFormat="1" applyFont="1" applyBorder="1" applyAlignment="1">
      <alignment horizontal="right" vertical="center" wrapText="1"/>
    </xf>
    <xf numFmtId="4" fontId="16" fillId="0" borderId="74" xfId="0" applyNumberFormat="1" applyFont="1" applyBorder="1" applyAlignment="1">
      <alignment vertical="center" wrapText="1"/>
    </xf>
    <xf numFmtId="4" fontId="17" fillId="0" borderId="27" xfId="0" applyNumberFormat="1" applyFont="1" applyBorder="1" applyAlignment="1">
      <alignment horizontal="right" vertical="center" wrapText="1"/>
    </xf>
    <xf numFmtId="4" fontId="15" fillId="0" borderId="22" xfId="0" applyNumberFormat="1" applyFont="1" applyBorder="1" applyAlignment="1">
      <alignment vertical="center" wrapText="1"/>
    </xf>
    <xf numFmtId="4" fontId="15" fillId="0" borderId="22" xfId="0" applyNumberFormat="1" applyFont="1" applyBorder="1" applyAlignment="1">
      <alignment horizontal="right" vertical="center" wrapText="1"/>
    </xf>
    <xf numFmtId="4" fontId="17" fillId="0" borderId="57" xfId="0" applyNumberFormat="1" applyFont="1" applyBorder="1" applyAlignment="1">
      <alignment horizontal="right" vertical="center" wrapText="1"/>
    </xf>
    <xf numFmtId="4" fontId="18" fillId="0" borderId="57" xfId="0" applyNumberFormat="1" applyFont="1" applyBorder="1" applyAlignment="1">
      <alignment vertical="center" wrapText="1"/>
    </xf>
    <xf numFmtId="4" fontId="17" fillId="0" borderId="29" xfId="0" applyNumberFormat="1" applyFont="1" applyBorder="1" applyAlignment="1">
      <alignment horizontal="right" vertical="center" wrapText="1"/>
    </xf>
    <xf numFmtId="4" fontId="18" fillId="0" borderId="57" xfId="0" applyNumberFormat="1" applyFont="1" applyBorder="1" applyAlignment="1">
      <alignment horizontal="right" vertical="center" wrapText="1"/>
    </xf>
    <xf numFmtId="4" fontId="15" fillId="0" borderId="20" xfId="0" applyNumberFormat="1" applyFont="1" applyBorder="1" applyAlignment="1">
      <alignment horizontal="right" vertical="center" wrapText="1"/>
    </xf>
    <xf numFmtId="0" fontId="16" fillId="0" borderId="24" xfId="0" applyFont="1" applyBorder="1" applyAlignment="1">
      <alignment vertical="top" wrapText="1"/>
    </xf>
    <xf numFmtId="0" fontId="16" fillId="0" borderId="25" xfId="0" applyFont="1" applyBorder="1" applyAlignment="1">
      <alignment horizontal="right" vertical="top" wrapText="1"/>
    </xf>
    <xf numFmtId="0" fontId="19" fillId="0" borderId="24" xfId="0" applyFont="1" applyBorder="1"/>
    <xf numFmtId="0" fontId="19" fillId="0" borderId="19" xfId="0" applyFont="1" applyBorder="1"/>
    <xf numFmtId="0" fontId="4" fillId="0" borderId="36" xfId="0" applyFont="1" applyBorder="1" applyAlignment="1">
      <alignment vertical="top" wrapText="1"/>
    </xf>
    <xf numFmtId="4" fontId="17" fillId="0" borderId="66" xfId="0" applyNumberFormat="1" applyFont="1" applyBorder="1" applyAlignment="1">
      <alignment horizontal="right" vertical="center" wrapText="1"/>
    </xf>
    <xf numFmtId="4" fontId="17" fillId="4" borderId="22" xfId="0" applyNumberFormat="1" applyFont="1" applyFill="1" applyBorder="1" applyAlignment="1">
      <alignment horizontal="right" vertical="center" wrapText="1"/>
    </xf>
    <xf numFmtId="4" fontId="17" fillId="4" borderId="26" xfId="0" applyNumberFormat="1" applyFont="1" applyFill="1" applyBorder="1" applyAlignment="1">
      <alignment horizontal="right" vertical="center" wrapText="1"/>
    </xf>
    <xf numFmtId="4" fontId="18" fillId="4" borderId="22" xfId="0" applyNumberFormat="1" applyFont="1" applyFill="1" applyBorder="1" applyAlignment="1">
      <alignment horizontal="right" vertical="center" wrapText="1"/>
    </xf>
    <xf numFmtId="4" fontId="17" fillId="4" borderId="23" xfId="0" applyNumberFormat="1" applyFont="1" applyFill="1" applyBorder="1" applyAlignment="1">
      <alignment horizontal="right" vertical="center" wrapText="1"/>
    </xf>
    <xf numFmtId="0" fontId="27" fillId="0" borderId="0" xfId="3"/>
    <xf numFmtId="10" fontId="30" fillId="0" borderId="23" xfId="3" applyNumberFormat="1" applyFont="1" applyBorder="1" applyAlignment="1">
      <alignment vertical="center" wrapText="1"/>
    </xf>
    <xf numFmtId="4" fontId="30" fillId="0" borderId="22" xfId="3" applyNumberFormat="1" applyFont="1" applyBorder="1" applyAlignment="1">
      <alignment vertical="center" wrapText="1"/>
    </xf>
    <xf numFmtId="10" fontId="30" fillId="4" borderId="23" xfId="3" applyNumberFormat="1" applyFont="1" applyFill="1" applyBorder="1" applyAlignment="1">
      <alignment vertical="center" wrapText="1"/>
    </xf>
    <xf numFmtId="4" fontId="30" fillId="4" borderId="22" xfId="3" applyNumberFormat="1" applyFont="1" applyFill="1" applyBorder="1" applyAlignment="1">
      <alignment vertical="center" wrapText="1"/>
    </xf>
    <xf numFmtId="0" fontId="31" fillId="0" borderId="0" xfId="3" applyFont="1"/>
    <xf numFmtId="4" fontId="29" fillId="0" borderId="8" xfId="3" applyNumberFormat="1" applyFont="1" applyBorder="1" applyAlignment="1">
      <alignment vertical="center" wrapText="1"/>
    </xf>
    <xf numFmtId="0" fontId="29" fillId="0" borderId="8" xfId="3" applyFont="1" applyBorder="1" applyAlignment="1">
      <alignment vertical="center" wrapText="1"/>
    </xf>
    <xf numFmtId="0" fontId="25" fillId="0" borderId="22" xfId="4" applyFont="1" applyBorder="1" applyAlignment="1">
      <alignment wrapText="1"/>
    </xf>
    <xf numFmtId="4" fontId="14" fillId="4" borderId="22" xfId="4" applyNumberFormat="1" applyFont="1" applyFill="1" applyBorder="1" applyAlignment="1">
      <alignment wrapText="1"/>
    </xf>
    <xf numFmtId="0" fontId="23" fillId="0" borderId="22" xfId="3" applyFont="1" applyBorder="1" applyAlignment="1">
      <alignment wrapText="1"/>
    </xf>
    <xf numFmtId="4" fontId="19" fillId="0" borderId="8" xfId="3" applyNumberFormat="1" applyFont="1" applyBorder="1" applyAlignment="1">
      <alignment vertical="center" wrapText="1"/>
    </xf>
    <xf numFmtId="0" fontId="19" fillId="0" borderId="8" xfId="3" applyFont="1" applyBorder="1" applyAlignment="1">
      <alignment vertical="center" wrapText="1"/>
    </xf>
    <xf numFmtId="10" fontId="14" fillId="4" borderId="23" xfId="4" applyNumberFormat="1" applyFont="1" applyFill="1" applyBorder="1" applyAlignment="1">
      <alignment wrapText="1"/>
    </xf>
    <xf numFmtId="0" fontId="14" fillId="0" borderId="21" xfId="3" applyFont="1" applyBorder="1" applyAlignment="1">
      <alignment wrapText="1"/>
    </xf>
    <xf numFmtId="0" fontId="30" fillId="4" borderId="22" xfId="3" applyFont="1" applyFill="1" applyBorder="1" applyAlignment="1">
      <alignment vertical="center" wrapText="1"/>
    </xf>
    <xf numFmtId="4" fontId="14" fillId="4" borderId="22" xfId="3" applyNumberFormat="1" applyFont="1" applyFill="1" applyBorder="1" applyAlignment="1">
      <alignment vertical="center" wrapText="1"/>
    </xf>
    <xf numFmtId="0" fontId="14" fillId="4" borderId="22" xfId="3" applyFont="1" applyFill="1" applyBorder="1" applyAlignment="1">
      <alignment vertical="center" wrapText="1"/>
    </xf>
    <xf numFmtId="0" fontId="14" fillId="4" borderId="22" xfId="4" applyFont="1" applyFill="1" applyBorder="1" applyAlignment="1">
      <alignment wrapText="1"/>
    </xf>
    <xf numFmtId="0" fontId="27" fillId="0" borderId="0" xfId="4" applyFont="1"/>
    <xf numFmtId="0" fontId="14" fillId="0" borderId="22" xfId="4" applyFont="1" applyBorder="1"/>
    <xf numFmtId="0" fontId="19" fillId="0" borderId="26" xfId="5" applyFont="1" applyBorder="1" applyAlignment="1">
      <alignment horizontal="center" wrapText="1"/>
    </xf>
    <xf numFmtId="0" fontId="19" fillId="0" borderId="25" xfId="5" applyFont="1" applyBorder="1" applyAlignment="1">
      <alignment horizontal="center" wrapText="1"/>
    </xf>
    <xf numFmtId="0" fontId="19" fillId="0" borderId="24" xfId="5" applyFont="1" applyBorder="1" applyAlignment="1">
      <alignment wrapText="1"/>
    </xf>
    <xf numFmtId="0" fontId="7" fillId="0" borderId="0" xfId="3" applyFont="1"/>
    <xf numFmtId="0" fontId="23" fillId="0" borderId="0" xfId="3" applyFont="1"/>
    <xf numFmtId="0" fontId="19" fillId="0" borderId="0" xfId="3" applyFont="1"/>
    <xf numFmtId="0" fontId="4" fillId="0" borderId="0" xfId="3" applyFont="1"/>
    <xf numFmtId="4" fontId="17" fillId="4" borderId="27" xfId="0" applyNumberFormat="1" applyFont="1" applyFill="1" applyBorder="1" applyAlignment="1">
      <alignment horizontal="right" vertical="center" wrapText="1"/>
    </xf>
    <xf numFmtId="0" fontId="4" fillId="0" borderId="0" xfId="0" applyFont="1" applyAlignment="1">
      <alignment vertical="top" wrapText="1"/>
    </xf>
    <xf numFmtId="0" fontId="19" fillId="0" borderId="72" xfId="0" applyFont="1" applyBorder="1"/>
    <xf numFmtId="0" fontId="19" fillId="0" borderId="8" xfId="3" applyFont="1" applyBorder="1"/>
    <xf numFmtId="4" fontId="19" fillId="0" borderId="8" xfId="3" applyNumberFormat="1" applyFont="1" applyBorder="1"/>
    <xf numFmtId="0" fontId="6" fillId="0" borderId="19" xfId="5" applyFont="1" applyBorder="1" applyAlignment="1">
      <alignment wrapText="1"/>
    </xf>
    <xf numFmtId="0" fontId="6" fillId="0" borderId="20" xfId="3" applyFont="1" applyBorder="1" applyAlignment="1">
      <alignment wrapText="1"/>
    </xf>
    <xf numFmtId="0" fontId="6" fillId="0" borderId="20" xfId="5" applyFont="1" applyBorder="1" applyAlignment="1">
      <alignment horizontal="center" wrapText="1"/>
    </xf>
    <xf numFmtId="4" fontId="6" fillId="0" borderId="20" xfId="3" applyNumberFormat="1" applyFont="1" applyBorder="1" applyAlignment="1">
      <alignment wrapText="1"/>
    </xf>
    <xf numFmtId="10" fontId="6" fillId="0" borderId="27" xfId="5" applyNumberFormat="1" applyFont="1" applyBorder="1" applyAlignment="1">
      <alignment horizontal="center" wrapText="1"/>
    </xf>
    <xf numFmtId="0" fontId="19" fillId="0" borderId="10" xfId="3" applyFont="1" applyBorder="1"/>
    <xf numFmtId="4" fontId="19" fillId="0" borderId="10" xfId="3" applyNumberFormat="1" applyFont="1" applyBorder="1"/>
    <xf numFmtId="0" fontId="19" fillId="0" borderId="40" xfId="3" applyFont="1" applyBorder="1"/>
    <xf numFmtId="10" fontId="19" fillId="0" borderId="41" xfId="3" applyNumberFormat="1" applyFont="1" applyBorder="1"/>
    <xf numFmtId="0" fontId="19" fillId="0" borderId="17" xfId="3" applyFont="1" applyBorder="1"/>
    <xf numFmtId="0" fontId="19" fillId="0" borderId="19" xfId="3" applyFont="1" applyBorder="1"/>
    <xf numFmtId="0" fontId="19" fillId="0" borderId="20" xfId="3" applyFont="1" applyBorder="1"/>
    <xf numFmtId="4" fontId="19" fillId="0" borderId="20" xfId="3" applyNumberFormat="1" applyFont="1" applyBorder="1"/>
    <xf numFmtId="0" fontId="19" fillId="0" borderId="24" xfId="3" applyFont="1" applyBorder="1"/>
    <xf numFmtId="0" fontId="19" fillId="0" borderId="25" xfId="3" applyFont="1" applyBorder="1"/>
    <xf numFmtId="4" fontId="19" fillId="0" borderId="25" xfId="3" applyNumberFormat="1" applyFont="1" applyBorder="1"/>
    <xf numFmtId="0" fontId="19" fillId="0" borderId="9" xfId="3" applyFont="1" applyBorder="1"/>
    <xf numFmtId="4" fontId="19" fillId="0" borderId="9" xfId="3" applyNumberFormat="1" applyFont="1" applyBorder="1"/>
    <xf numFmtId="0" fontId="32" fillId="4" borderId="22" xfId="3" applyFont="1" applyFill="1" applyBorder="1" applyAlignment="1">
      <alignment vertical="center" wrapText="1"/>
    </xf>
    <xf numFmtId="0" fontId="25" fillId="4" borderId="22" xfId="4" applyFont="1" applyFill="1" applyBorder="1" applyAlignment="1">
      <alignment wrapText="1"/>
    </xf>
    <xf numFmtId="0" fontId="25" fillId="0" borderId="10" xfId="3" applyFont="1" applyBorder="1" applyAlignment="1">
      <alignment wrapText="1"/>
    </xf>
    <xf numFmtId="4" fontId="30" fillId="0" borderId="10" xfId="3" applyNumberFormat="1" applyFont="1" applyBorder="1" applyAlignment="1">
      <alignment vertical="center" wrapText="1"/>
    </xf>
    <xf numFmtId="0" fontId="25" fillId="0" borderId="22" xfId="3" applyFont="1" applyBorder="1" applyAlignment="1">
      <alignment wrapText="1"/>
    </xf>
    <xf numFmtId="0" fontId="14" fillId="0" borderId="21" xfId="3" applyFont="1" applyBorder="1" applyAlignment="1">
      <alignment vertical="top" wrapText="1"/>
    </xf>
    <xf numFmtId="0" fontId="14" fillId="4" borderId="21" xfId="3" applyFont="1" applyFill="1" applyBorder="1"/>
    <xf numFmtId="0" fontId="19" fillId="4" borderId="22" xfId="3" applyFont="1" applyFill="1" applyBorder="1"/>
    <xf numFmtId="4" fontId="14" fillId="4" borderId="22" xfId="3" applyNumberFormat="1" applyFont="1" applyFill="1" applyBorder="1"/>
    <xf numFmtId="0" fontId="14" fillId="4" borderId="22" xfId="3" applyFont="1" applyFill="1" applyBorder="1"/>
    <xf numFmtId="10" fontId="14" fillId="4" borderId="23" xfId="3" applyNumberFormat="1" applyFont="1" applyFill="1" applyBorder="1"/>
    <xf numFmtId="0" fontId="25" fillId="0" borderId="22" xfId="4" applyFont="1" applyBorder="1" applyAlignment="1">
      <alignment horizontal="center" vertical="center" wrapText="1"/>
    </xf>
    <xf numFmtId="0" fontId="25" fillId="0" borderId="22" xfId="3" applyFont="1" applyBorder="1" applyAlignment="1">
      <alignment vertical="center" wrapText="1"/>
    </xf>
    <xf numFmtId="4" fontId="25" fillId="4" borderId="22" xfId="4" applyNumberFormat="1" applyFont="1" applyFill="1" applyBorder="1" applyAlignment="1">
      <alignment vertical="center" wrapText="1"/>
    </xf>
    <xf numFmtId="10" fontId="25" fillId="4" borderId="23" xfId="4" applyNumberFormat="1" applyFont="1" applyFill="1" applyBorder="1" applyAlignment="1">
      <alignment vertical="center" wrapText="1"/>
    </xf>
    <xf numFmtId="0" fontId="25" fillId="4" borderId="22" xfId="3" applyFont="1" applyFill="1" applyBorder="1" applyAlignment="1">
      <alignment wrapText="1"/>
    </xf>
    <xf numFmtId="4" fontId="14" fillId="4" borderId="22" xfId="3" applyNumberFormat="1" applyFont="1" applyFill="1" applyBorder="1" applyAlignment="1">
      <alignment wrapText="1"/>
    </xf>
    <xf numFmtId="10" fontId="14" fillId="4" borderId="23" xfId="3" applyNumberFormat="1" applyFont="1" applyFill="1" applyBorder="1" applyAlignment="1">
      <alignment wrapText="1"/>
    </xf>
    <xf numFmtId="0" fontId="32" fillId="0" borderId="22" xfId="3" applyFont="1" applyBorder="1" applyAlignment="1">
      <alignment vertical="center" wrapText="1"/>
    </xf>
    <xf numFmtId="4" fontId="30" fillId="4" borderId="22" xfId="3" applyNumberFormat="1" applyFont="1" applyFill="1" applyBorder="1" applyAlignment="1">
      <alignment wrapText="1"/>
    </xf>
    <xf numFmtId="10" fontId="30" fillId="4" borderId="23" xfId="3" applyNumberFormat="1" applyFont="1" applyFill="1" applyBorder="1" applyAlignment="1">
      <alignment wrapText="1"/>
    </xf>
    <xf numFmtId="0" fontId="14" fillId="0" borderId="22" xfId="3" applyFont="1" applyBorder="1" applyAlignment="1">
      <alignment horizontal="center" wrapText="1"/>
    </xf>
    <xf numFmtId="4" fontId="30" fillId="0" borderId="22" xfId="3" applyNumberFormat="1" applyFont="1" applyBorder="1" applyAlignment="1">
      <alignment wrapText="1"/>
    </xf>
    <xf numFmtId="10" fontId="30" fillId="0" borderId="23" xfId="3" applyNumberFormat="1" applyFont="1" applyBorder="1" applyAlignment="1">
      <alignment wrapText="1"/>
    </xf>
    <xf numFmtId="4" fontId="25" fillId="4" borderId="22" xfId="3" applyNumberFormat="1" applyFont="1" applyFill="1" applyBorder="1" applyAlignment="1">
      <alignment wrapText="1"/>
    </xf>
    <xf numFmtId="10" fontId="25" fillId="4" borderId="23" xfId="3" applyNumberFormat="1" applyFont="1" applyFill="1" applyBorder="1" applyAlignment="1">
      <alignment wrapText="1"/>
    </xf>
    <xf numFmtId="4" fontId="14" fillId="0" borderId="22" xfId="3" applyNumberFormat="1" applyFont="1" applyBorder="1" applyAlignment="1">
      <alignment wrapText="1"/>
    </xf>
    <xf numFmtId="10" fontId="14" fillId="0" borderId="23" xfId="3" applyNumberFormat="1" applyFont="1" applyBorder="1" applyAlignment="1">
      <alignment wrapText="1"/>
    </xf>
    <xf numFmtId="4" fontId="14" fillId="0" borderId="22" xfId="4" applyNumberFormat="1" applyFont="1" applyBorder="1" applyAlignment="1">
      <alignment wrapText="1"/>
    </xf>
    <xf numFmtId="10" fontId="14" fillId="0" borderId="23" xfId="4" applyNumberFormat="1" applyFont="1" applyBorder="1" applyAlignment="1">
      <alignment wrapText="1"/>
    </xf>
    <xf numFmtId="0" fontId="29" fillId="0" borderId="10" xfId="3" applyFont="1" applyBorder="1" applyAlignment="1">
      <alignment vertical="center" wrapText="1"/>
    </xf>
    <xf numFmtId="4" fontId="29" fillId="0" borderId="10" xfId="3" applyNumberFormat="1" applyFont="1" applyBorder="1" applyAlignment="1">
      <alignment vertical="center" wrapText="1"/>
    </xf>
    <xf numFmtId="0" fontId="30" fillId="0" borderId="22" xfId="3" applyFont="1" applyBorder="1" applyAlignment="1">
      <alignment vertical="center" wrapText="1"/>
    </xf>
    <xf numFmtId="0" fontId="29" fillId="0" borderId="9" xfId="3" applyFont="1" applyBorder="1" applyAlignment="1">
      <alignment vertical="center" wrapText="1"/>
    </xf>
    <xf numFmtId="4" fontId="29" fillId="0" borderId="9" xfId="3" applyNumberFormat="1" applyFont="1" applyBorder="1" applyAlignment="1">
      <alignment vertical="center" wrapText="1"/>
    </xf>
    <xf numFmtId="0" fontId="19" fillId="0" borderId="10" xfId="3" applyFont="1" applyBorder="1" applyAlignment="1">
      <alignment vertical="center" wrapText="1"/>
    </xf>
    <xf numFmtId="0" fontId="19" fillId="0" borderId="9" xfId="3" applyFont="1" applyBorder="1" applyAlignment="1">
      <alignment vertical="center" wrapText="1"/>
    </xf>
    <xf numFmtId="4" fontId="6" fillId="4" borderId="22" xfId="3" applyNumberFormat="1" applyFont="1" applyFill="1" applyBorder="1" applyAlignment="1">
      <alignment wrapText="1"/>
    </xf>
    <xf numFmtId="10" fontId="6" fillId="4" borderId="23" xfId="3" applyNumberFormat="1" applyFont="1" applyFill="1" applyBorder="1" applyAlignment="1">
      <alignment wrapText="1"/>
    </xf>
    <xf numFmtId="4" fontId="6" fillId="4" borderId="22" xfId="4" applyNumberFormat="1" applyFont="1" applyFill="1" applyBorder="1" applyAlignment="1">
      <alignment wrapText="1"/>
    </xf>
    <xf numFmtId="10" fontId="6" fillId="4" borderId="23" xfId="4" applyNumberFormat="1" applyFont="1" applyFill="1" applyBorder="1" applyAlignment="1">
      <alignment wrapText="1"/>
    </xf>
    <xf numFmtId="4" fontId="30" fillId="0" borderId="22" xfId="3" applyNumberFormat="1" applyFont="1" applyFill="1" applyBorder="1" applyAlignment="1">
      <alignment vertical="center" wrapText="1"/>
    </xf>
    <xf numFmtId="4" fontId="19" fillId="0" borderId="10" xfId="3" applyNumberFormat="1" applyFont="1" applyBorder="1" applyAlignment="1">
      <alignment vertical="center" wrapText="1"/>
    </xf>
    <xf numFmtId="0" fontId="14" fillId="0" borderId="22" xfId="3" applyFont="1" applyBorder="1" applyAlignment="1">
      <alignment vertical="center" wrapText="1"/>
    </xf>
    <xf numFmtId="4" fontId="14" fillId="0" borderId="22" xfId="3" applyNumberFormat="1" applyFont="1" applyBorder="1" applyAlignment="1">
      <alignment vertical="center" wrapText="1"/>
    </xf>
    <xf numFmtId="10" fontId="14" fillId="0" borderId="23" xfId="3" applyNumberFormat="1" applyFont="1" applyBorder="1" applyAlignment="1">
      <alignment vertical="center" wrapText="1"/>
    </xf>
    <xf numFmtId="4" fontId="19" fillId="0" borderId="9" xfId="3" applyNumberFormat="1" applyFont="1" applyBorder="1" applyAlignment="1">
      <alignment vertical="center" wrapText="1"/>
    </xf>
    <xf numFmtId="0" fontId="30" fillId="0" borderId="22" xfId="3" applyFont="1" applyBorder="1" applyAlignment="1">
      <alignment wrapText="1"/>
    </xf>
    <xf numFmtId="4" fontId="30" fillId="0" borderId="22" xfId="3" applyNumberFormat="1" applyFont="1" applyFill="1" applyBorder="1" applyAlignment="1">
      <alignment wrapText="1"/>
    </xf>
    <xf numFmtId="0" fontId="14" fillId="0" borderId="22" xfId="4" applyFont="1" applyBorder="1" applyAlignment="1">
      <alignment wrapText="1"/>
    </xf>
    <xf numFmtId="0" fontId="19" fillId="0" borderId="28" xfId="3" applyFont="1" applyBorder="1"/>
    <xf numFmtId="0" fontId="31" fillId="0" borderId="40" xfId="3" applyFont="1" applyBorder="1" applyAlignment="1">
      <alignment vertical="center" wrapText="1"/>
    </xf>
    <xf numFmtId="0" fontId="31" fillId="0" borderId="17" xfId="3" applyFont="1" applyBorder="1" applyAlignment="1">
      <alignment vertical="center" wrapText="1"/>
    </xf>
    <xf numFmtId="0" fontId="31" fillId="0" borderId="28" xfId="3" applyFont="1" applyBorder="1" applyAlignment="1">
      <alignment vertical="center" wrapText="1"/>
    </xf>
    <xf numFmtId="0" fontId="19" fillId="0" borderId="40" xfId="3" applyFont="1" applyBorder="1" applyAlignment="1">
      <alignment vertical="center" wrapText="1"/>
    </xf>
    <xf numFmtId="0" fontId="19" fillId="0" borderId="17" xfId="3" applyFont="1" applyBorder="1" applyAlignment="1">
      <alignment vertical="center" wrapText="1"/>
    </xf>
    <xf numFmtId="0" fontId="19" fillId="0" borderId="28" xfId="3" applyFont="1" applyBorder="1" applyAlignment="1">
      <alignment vertical="center" wrapText="1"/>
    </xf>
    <xf numFmtId="10" fontId="19" fillId="0" borderId="23" xfId="3" applyNumberFormat="1" applyFont="1" applyBorder="1"/>
    <xf numFmtId="0" fontId="14" fillId="0" borderId="21" xfId="4" applyFont="1" applyBorder="1" applyAlignment="1">
      <alignment vertical="center" wrapText="1"/>
    </xf>
    <xf numFmtId="0" fontId="23" fillId="0" borderId="22" xfId="4" applyFont="1" applyBorder="1" applyAlignment="1">
      <alignment wrapText="1"/>
    </xf>
    <xf numFmtId="10" fontId="14" fillId="0" borderId="23" xfId="3" applyNumberFormat="1" applyFont="1" applyBorder="1"/>
    <xf numFmtId="0" fontId="14" fillId="4" borderId="22" xfId="3" applyFont="1" applyFill="1" applyBorder="1" applyAlignment="1">
      <alignment horizontal="center" wrapText="1"/>
    </xf>
    <xf numFmtId="0" fontId="14" fillId="4" borderId="21" xfId="3" applyFont="1" applyFill="1" applyBorder="1" applyAlignment="1">
      <alignment wrapText="1"/>
    </xf>
    <xf numFmtId="0" fontId="23" fillId="4" borderId="22" xfId="3" applyFont="1" applyFill="1" applyBorder="1" applyAlignment="1">
      <alignment wrapText="1"/>
    </xf>
    <xf numFmtId="0" fontId="0" fillId="0" borderId="0" xfId="0" applyAlignment="1">
      <alignment horizontal="center"/>
    </xf>
    <xf numFmtId="0" fontId="24" fillId="0" borderId="0" xfId="0" applyFont="1" applyAlignment="1">
      <alignment horizontal="center"/>
    </xf>
    <xf numFmtId="0" fontId="19"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vertical="top" wrapText="1"/>
    </xf>
    <xf numFmtId="0" fontId="0" fillId="0" borderId="0" xfId="0" applyAlignment="1">
      <alignment horizontal="left"/>
    </xf>
    <xf numFmtId="0" fontId="4" fillId="0" borderId="30" xfId="0" applyFont="1" applyBorder="1" applyAlignment="1">
      <alignment vertical="top" wrapText="1"/>
    </xf>
    <xf numFmtId="0" fontId="4" fillId="0" borderId="34" xfId="0" applyFont="1" applyBorder="1" applyAlignment="1">
      <alignment vertical="top" wrapText="1"/>
    </xf>
    <xf numFmtId="0" fontId="4" fillId="0" borderId="36" xfId="0" applyFont="1" applyBorder="1" applyAlignment="1">
      <alignment vertical="top" wrapText="1"/>
    </xf>
    <xf numFmtId="0" fontId="4" fillId="0" borderId="31" xfId="0" applyFont="1" applyBorder="1" applyAlignment="1">
      <alignment vertical="top" wrapText="1"/>
    </xf>
    <xf numFmtId="0" fontId="4" fillId="0" borderId="14" xfId="0" applyFont="1" applyBorder="1" applyAlignment="1">
      <alignment vertical="top" wrapText="1"/>
    </xf>
    <xf numFmtId="0" fontId="4" fillId="0" borderId="3" xfId="0" applyFont="1" applyBorder="1" applyAlignment="1">
      <alignment vertical="top" wrapText="1"/>
    </xf>
    <xf numFmtId="0" fontId="4" fillId="0" borderId="33" xfId="0" applyFont="1" applyBorder="1" applyAlignment="1">
      <alignment horizontal="right" vertical="top" wrapText="1"/>
    </xf>
    <xf numFmtId="0" fontId="4" fillId="0" borderId="35" xfId="0" applyFont="1" applyBorder="1" applyAlignment="1">
      <alignment horizontal="right" vertical="top" wrapText="1"/>
    </xf>
    <xf numFmtId="0" fontId="4" fillId="0" borderId="37" xfId="0" applyFont="1" applyBorder="1" applyAlignment="1">
      <alignment horizontal="right" vertical="top" wrapText="1"/>
    </xf>
    <xf numFmtId="0" fontId="13" fillId="0" borderId="12" xfId="0" applyFont="1" applyBorder="1" applyAlignment="1">
      <alignment horizontal="right"/>
    </xf>
    <xf numFmtId="0" fontId="13" fillId="0" borderId="69" xfId="0" applyFont="1" applyBorder="1" applyAlignment="1">
      <alignment horizontal="right"/>
    </xf>
    <xf numFmtId="0" fontId="0" fillId="0" borderId="28" xfId="0" applyBorder="1" applyAlignment="1">
      <alignment horizontal="right"/>
    </xf>
    <xf numFmtId="0" fontId="0" fillId="0" borderId="40" xfId="0"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0" fillId="0" borderId="69" xfId="0" applyBorder="1" applyAlignment="1">
      <alignment horizontal="right"/>
    </xf>
    <xf numFmtId="0" fontId="11" fillId="0" borderId="12" xfId="0" applyFont="1" applyBorder="1" applyAlignment="1">
      <alignment horizontal="right"/>
    </xf>
    <xf numFmtId="0" fontId="11" fillId="0" borderId="69" xfId="0" applyFont="1" applyBorder="1" applyAlignment="1">
      <alignment horizontal="right"/>
    </xf>
    <xf numFmtId="0" fontId="11" fillId="0" borderId="13" xfId="0" applyFont="1" applyBorder="1" applyAlignment="1">
      <alignment horizontal="right"/>
    </xf>
    <xf numFmtId="10" fontId="6" fillId="0" borderId="12" xfId="0" applyNumberFormat="1" applyFont="1" applyBorder="1" applyAlignment="1">
      <alignment horizontal="right" wrapText="1"/>
    </xf>
    <xf numFmtId="10" fontId="6" fillId="0" borderId="11" xfId="0" applyNumberFormat="1" applyFont="1" applyBorder="1" applyAlignment="1">
      <alignment horizontal="right"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12" xfId="0" applyFont="1" applyBorder="1" applyAlignment="1">
      <alignment vertical="top" wrapText="1"/>
    </xf>
    <xf numFmtId="0" fontId="4" fillId="0" borderId="11" xfId="0" applyFont="1" applyBorder="1" applyAlignment="1">
      <alignment vertical="top" wrapText="1"/>
    </xf>
    <xf numFmtId="3" fontId="4" fillId="0" borderId="12" xfId="0" applyNumberFormat="1" applyFont="1" applyBorder="1" applyAlignment="1">
      <alignment horizontal="right" wrapText="1"/>
    </xf>
    <xf numFmtId="3" fontId="4" fillId="0" borderId="11" xfId="0" applyNumberFormat="1" applyFont="1" applyBorder="1" applyAlignment="1">
      <alignment horizontal="right" wrapText="1"/>
    </xf>
    <xf numFmtId="10" fontId="4" fillId="0" borderId="12" xfId="0" applyNumberFormat="1" applyFont="1" applyBorder="1" applyAlignment="1">
      <alignment horizontal="right" wrapText="1"/>
    </xf>
    <xf numFmtId="10" fontId="4" fillId="0" borderId="11" xfId="0" applyNumberFormat="1" applyFont="1" applyBorder="1" applyAlignment="1">
      <alignment horizontal="right" wrapText="1"/>
    </xf>
    <xf numFmtId="3" fontId="10" fillId="0" borderId="12" xfId="0" applyNumberFormat="1" applyFont="1" applyBorder="1" applyAlignment="1">
      <alignment horizontal="right" wrapText="1"/>
    </xf>
    <xf numFmtId="3" fontId="10" fillId="0" borderId="11" xfId="0" applyNumberFormat="1" applyFont="1" applyBorder="1" applyAlignment="1">
      <alignment horizontal="right"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xf numFmtId="10" fontId="4" fillId="0" borderId="16" xfId="0" applyNumberFormat="1" applyFont="1" applyBorder="1" applyAlignment="1">
      <alignment horizontal="right" wrapText="1"/>
    </xf>
    <xf numFmtId="0" fontId="4" fillId="0" borderId="15" xfId="0" applyFont="1" applyBorder="1" applyAlignment="1">
      <alignment horizontal="center" vertical="top" wrapText="1"/>
    </xf>
    <xf numFmtId="0" fontId="4" fillId="0" borderId="16" xfId="0" applyFont="1" applyBorder="1" applyAlignment="1">
      <alignment vertical="top" wrapText="1"/>
    </xf>
    <xf numFmtId="3" fontId="4" fillId="0" borderId="16" xfId="0" applyNumberFormat="1" applyFont="1" applyBorder="1" applyAlignment="1">
      <alignment horizontal="right" wrapText="1"/>
    </xf>
    <xf numFmtId="0" fontId="6" fillId="0" borderId="12" xfId="0" applyFont="1" applyBorder="1" applyAlignment="1">
      <alignment vertical="top" wrapText="1"/>
    </xf>
    <xf numFmtId="0" fontId="6" fillId="0" borderId="11" xfId="0" applyFont="1" applyBorder="1" applyAlignment="1">
      <alignment vertical="top" wrapText="1"/>
    </xf>
    <xf numFmtId="3" fontId="6" fillId="0" borderId="12" xfId="0" applyNumberFormat="1" applyFont="1" applyBorder="1" applyAlignment="1">
      <alignment horizontal="right" wrapText="1"/>
    </xf>
    <xf numFmtId="3" fontId="6" fillId="0" borderId="11" xfId="0" applyNumberFormat="1" applyFont="1" applyBorder="1" applyAlignment="1">
      <alignment horizontal="right" wrapText="1"/>
    </xf>
    <xf numFmtId="10" fontId="4" fillId="0" borderId="13" xfId="0" applyNumberFormat="1" applyFont="1" applyBorder="1" applyAlignment="1">
      <alignment horizontal="right" wrapText="1"/>
    </xf>
    <xf numFmtId="0" fontId="4" fillId="0" borderId="5" xfId="0" applyFont="1" applyBorder="1" applyAlignment="1">
      <alignment horizontal="center" vertical="top" wrapText="1"/>
    </xf>
    <xf numFmtId="0" fontId="4" fillId="0" borderId="13" xfId="0" applyFont="1" applyBorder="1" applyAlignment="1">
      <alignment vertical="top" wrapText="1"/>
    </xf>
    <xf numFmtId="3" fontId="4" fillId="0" borderId="13" xfId="0" applyNumberFormat="1" applyFont="1" applyBorder="1" applyAlignment="1">
      <alignment horizontal="right" wrapText="1"/>
    </xf>
    <xf numFmtId="0" fontId="4" fillId="0" borderId="59" xfId="0" applyFont="1" applyBorder="1" applyAlignment="1">
      <alignment horizontal="center" wrapText="1"/>
    </xf>
    <xf numFmtId="0" fontId="4" fillId="0" borderId="5" xfId="0" applyFont="1" applyBorder="1" applyAlignment="1">
      <alignment horizontal="center" wrapText="1"/>
    </xf>
    <xf numFmtId="0" fontId="4" fillId="0" borderId="66" xfId="0" applyFont="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69" xfId="0" applyFont="1" applyBorder="1" applyAlignment="1">
      <alignment horizontal="center" wrapText="1"/>
    </xf>
    <xf numFmtId="0" fontId="6" fillId="0" borderId="15" xfId="0" applyFont="1" applyBorder="1" applyAlignment="1">
      <alignment horizontal="center" vertical="top" wrapText="1"/>
    </xf>
    <xf numFmtId="0" fontId="6" fillId="0" borderId="5" xfId="0" applyFont="1" applyBorder="1" applyAlignment="1">
      <alignment horizontal="center" vertical="top" wrapText="1"/>
    </xf>
    <xf numFmtId="0" fontId="6" fillId="0" borderId="16" xfId="0" applyFont="1" applyBorder="1" applyAlignment="1">
      <alignment vertical="top" wrapText="1"/>
    </xf>
    <xf numFmtId="0" fontId="6" fillId="0" borderId="13" xfId="0" applyFont="1" applyBorder="1" applyAlignment="1">
      <alignment vertical="top" wrapText="1"/>
    </xf>
    <xf numFmtId="3" fontId="6" fillId="0" borderId="16" xfId="0" applyNumberFormat="1" applyFont="1" applyBorder="1" applyAlignment="1">
      <alignment horizontal="right" wrapText="1"/>
    </xf>
    <xf numFmtId="3" fontId="6" fillId="0" borderId="13" xfId="0" applyNumberFormat="1" applyFont="1" applyBorder="1" applyAlignment="1">
      <alignment horizontal="right" wrapText="1"/>
    </xf>
    <xf numFmtId="0" fontId="0" fillId="0" borderId="58" xfId="0" applyBorder="1" applyAlignment="1">
      <alignment horizontal="center"/>
    </xf>
    <xf numFmtId="0" fontId="0" fillId="0" borderId="17" xfId="0" applyBorder="1" applyAlignment="1">
      <alignment horizontal="center"/>
    </xf>
    <xf numFmtId="0" fontId="0" fillId="0" borderId="64" xfId="0" applyBorder="1" applyAlignment="1">
      <alignment horizontal="center"/>
    </xf>
    <xf numFmtId="10" fontId="6" fillId="0" borderId="13" xfId="0" applyNumberFormat="1" applyFont="1" applyBorder="1" applyAlignment="1">
      <alignment horizontal="right" wrapText="1"/>
    </xf>
    <xf numFmtId="10" fontId="6" fillId="0" borderId="16" xfId="0" applyNumberFormat="1" applyFont="1" applyBorder="1" applyAlignment="1">
      <alignment horizontal="right" wrapText="1"/>
    </xf>
    <xf numFmtId="10" fontId="6" fillId="0" borderId="13" xfId="0" applyNumberFormat="1" applyFont="1" applyBorder="1" applyAlignment="1" applyProtection="1">
      <alignment horizontal="right" wrapText="1"/>
      <protection locked="0"/>
    </xf>
    <xf numFmtId="0" fontId="14" fillId="0" borderId="21" xfId="4" applyFont="1" applyBorder="1" applyAlignment="1">
      <alignment horizontal="center" wrapText="1"/>
    </xf>
    <xf numFmtId="0" fontId="14" fillId="0" borderId="22" xfId="4" applyFont="1" applyBorder="1" applyAlignment="1">
      <alignment horizontal="center" wrapText="1"/>
    </xf>
    <xf numFmtId="0" fontId="6" fillId="4" borderId="21" xfId="3" applyFont="1" applyFill="1" applyBorder="1" applyAlignment="1">
      <alignment horizontal="center" wrapText="1"/>
    </xf>
    <xf numFmtId="0" fontId="6" fillId="4" borderId="22" xfId="3" applyFont="1" applyFill="1" applyBorder="1" applyAlignment="1">
      <alignment horizontal="center" wrapText="1"/>
    </xf>
    <xf numFmtId="0" fontId="6" fillId="4" borderId="21" xfId="4" applyFont="1" applyFill="1" applyBorder="1" applyAlignment="1">
      <alignment horizontal="center" vertical="center" wrapText="1"/>
    </xf>
    <xf numFmtId="0" fontId="6" fillId="4" borderId="22" xfId="4" applyFont="1" applyFill="1" applyBorder="1" applyAlignment="1">
      <alignment horizontal="center" vertical="center" wrapText="1"/>
    </xf>
    <xf numFmtId="0" fontId="4" fillId="0" borderId="0" xfId="3" applyFont="1" applyAlignment="1">
      <alignment horizontal="center"/>
    </xf>
    <xf numFmtId="0" fontId="27" fillId="0" borderId="0" xfId="3" applyAlignment="1">
      <alignment horizontal="center"/>
    </xf>
    <xf numFmtId="0" fontId="14" fillId="0" borderId="21" xfId="3" applyFont="1" applyBorder="1" applyAlignment="1">
      <alignment horizontal="center" vertical="center" wrapText="1"/>
    </xf>
    <xf numFmtId="0" fontId="14" fillId="0" borderId="22" xfId="3" applyFont="1" applyBorder="1" applyAlignment="1">
      <alignment horizontal="center" vertical="center" wrapText="1"/>
    </xf>
    <xf numFmtId="0" fontId="14" fillId="0" borderId="21" xfId="4" applyFont="1" applyBorder="1" applyAlignment="1">
      <alignment horizontal="center" vertical="center" wrapText="1"/>
    </xf>
    <xf numFmtId="0" fontId="14" fillId="0" borderId="22" xfId="4" applyFont="1" applyBorder="1" applyAlignment="1">
      <alignment horizontal="center" vertical="center" wrapText="1"/>
    </xf>
    <xf numFmtId="0" fontId="6" fillId="4" borderId="21" xfId="4" applyFont="1" applyFill="1" applyBorder="1" applyAlignment="1">
      <alignment horizontal="center" wrapText="1"/>
    </xf>
    <xf numFmtId="0" fontId="6" fillId="4" borderId="22" xfId="4" applyFont="1" applyFill="1" applyBorder="1" applyAlignment="1">
      <alignment horizontal="center" wrapText="1"/>
    </xf>
    <xf numFmtId="0" fontId="25" fillId="4" borderId="21" xfId="4" applyFont="1" applyFill="1" applyBorder="1" applyAlignment="1">
      <alignment horizontal="center" vertical="center" wrapText="1"/>
    </xf>
    <xf numFmtId="0" fontId="25" fillId="4" borderId="22" xfId="4" applyFont="1" applyFill="1" applyBorder="1" applyAlignment="1">
      <alignment horizontal="center" vertical="center" wrapText="1"/>
    </xf>
    <xf numFmtId="0" fontId="25" fillId="4" borderId="21" xfId="3" applyFont="1" applyFill="1" applyBorder="1" applyAlignment="1">
      <alignment horizontal="center" vertical="center" wrapText="1"/>
    </xf>
    <xf numFmtId="0" fontId="25" fillId="4" borderId="22" xfId="3" applyFont="1" applyFill="1" applyBorder="1" applyAlignment="1">
      <alignment horizontal="center" vertical="center" wrapText="1"/>
    </xf>
    <xf numFmtId="0" fontId="6" fillId="4" borderId="21" xfId="5" applyFont="1" applyFill="1" applyBorder="1" applyAlignment="1">
      <alignment horizontal="center" wrapText="1"/>
    </xf>
    <xf numFmtId="0" fontId="6" fillId="4" borderId="22" xfId="5" applyFont="1" applyFill="1" applyBorder="1" applyAlignment="1">
      <alignment horizontal="center" wrapText="1"/>
    </xf>
    <xf numFmtId="0" fontId="30" fillId="4" borderId="21" xfId="3" applyFont="1" applyFill="1" applyBorder="1" applyAlignment="1">
      <alignment horizontal="center" vertical="center" wrapText="1"/>
    </xf>
    <xf numFmtId="0" fontId="30" fillId="4" borderId="22" xfId="3" applyFont="1" applyFill="1" applyBorder="1" applyAlignment="1">
      <alignment horizontal="center" vertical="center" wrapText="1"/>
    </xf>
    <xf numFmtId="0" fontId="14" fillId="0" borderId="21" xfId="3" applyFont="1" applyBorder="1" applyAlignment="1">
      <alignment horizontal="center" wrapText="1"/>
    </xf>
    <xf numFmtId="0" fontId="14" fillId="0" borderId="22" xfId="3" applyFont="1" applyBorder="1" applyAlignment="1">
      <alignment horizontal="center" wrapText="1"/>
    </xf>
    <xf numFmtId="0" fontId="6" fillId="4" borderId="21" xfId="3" applyFont="1" applyFill="1" applyBorder="1" applyAlignment="1">
      <alignment horizontal="center" vertical="center" wrapText="1"/>
    </xf>
    <xf numFmtId="0" fontId="6" fillId="4" borderId="22" xfId="3" applyFont="1" applyFill="1" applyBorder="1" applyAlignment="1">
      <alignment horizontal="center" vertical="center" wrapText="1"/>
    </xf>
    <xf numFmtId="0" fontId="30" fillId="0" borderId="21" xfId="3" applyFont="1" applyBorder="1" applyAlignment="1">
      <alignment horizontal="center" vertical="center" wrapText="1"/>
    </xf>
    <xf numFmtId="0" fontId="30" fillId="0" borderId="22" xfId="3" applyFont="1" applyBorder="1" applyAlignment="1">
      <alignment horizontal="center" vertical="center" wrapText="1"/>
    </xf>
    <xf numFmtId="0" fontId="25" fillId="4" borderId="21" xfId="4" applyFont="1" applyFill="1" applyBorder="1" applyAlignment="1">
      <alignment horizontal="center" wrapText="1"/>
    </xf>
    <xf numFmtId="0" fontId="25" fillId="4" borderId="22" xfId="4" applyFont="1" applyFill="1" applyBorder="1" applyAlignment="1">
      <alignment horizontal="center" wrapText="1"/>
    </xf>
    <xf numFmtId="0" fontId="32" fillId="0" borderId="21" xfId="3" applyFont="1" applyBorder="1" applyAlignment="1">
      <alignment horizontal="center" vertical="center" wrapText="1"/>
    </xf>
    <xf numFmtId="0" fontId="32" fillId="0" borderId="22" xfId="3" applyFont="1" applyBorder="1" applyAlignment="1">
      <alignment horizontal="center" vertical="center" wrapText="1"/>
    </xf>
    <xf numFmtId="0" fontId="25" fillId="4" borderId="21" xfId="3" applyFont="1" applyFill="1" applyBorder="1" applyAlignment="1">
      <alignment horizontal="center" wrapText="1"/>
    </xf>
    <xf numFmtId="0" fontId="25" fillId="4" borderId="22" xfId="3" applyFont="1" applyFill="1" applyBorder="1" applyAlignment="1">
      <alignment horizontal="center" wrapText="1"/>
    </xf>
    <xf numFmtId="0" fontId="14" fillId="4" borderId="21" xfId="3" applyFont="1" applyFill="1" applyBorder="1" applyAlignment="1">
      <alignment horizontal="center" wrapText="1"/>
    </xf>
    <xf numFmtId="0" fontId="14" fillId="4" borderId="22" xfId="3" applyFont="1" applyFill="1" applyBorder="1" applyAlignment="1">
      <alignment horizontal="center" wrapText="1"/>
    </xf>
    <xf numFmtId="0" fontId="14" fillId="4" borderId="21" xfId="4" applyFont="1" applyFill="1" applyBorder="1" applyAlignment="1">
      <alignment horizontal="center" vertical="center" wrapText="1"/>
    </xf>
    <xf numFmtId="0" fontId="14" fillId="4" borderId="22" xfId="4" applyFont="1" applyFill="1" applyBorder="1" applyAlignment="1">
      <alignment horizontal="center" vertical="center" wrapText="1"/>
    </xf>
    <xf numFmtId="0" fontId="14" fillId="4" borderId="21" xfId="3" applyFont="1" applyFill="1" applyBorder="1" applyAlignment="1">
      <alignment horizontal="center" vertical="center" wrapText="1"/>
    </xf>
    <xf numFmtId="0" fontId="14" fillId="4" borderId="22" xfId="3" applyFont="1" applyFill="1" applyBorder="1" applyAlignment="1">
      <alignment horizontal="center" vertical="center" wrapText="1"/>
    </xf>
    <xf numFmtId="0" fontId="25" fillId="0" borderId="21" xfId="4" applyFont="1" applyBorder="1" applyAlignment="1">
      <alignment horizontal="center" vertical="center" wrapText="1"/>
    </xf>
    <xf numFmtId="0" fontId="25" fillId="0" borderId="22" xfId="4" applyFont="1" applyBorder="1" applyAlignment="1">
      <alignment horizontal="center" vertical="center" wrapText="1"/>
    </xf>
    <xf numFmtId="0" fontId="14" fillId="0" borderId="40" xfId="3" applyFont="1" applyBorder="1" applyAlignment="1">
      <alignment horizontal="center" wrapText="1"/>
    </xf>
    <xf numFmtId="0" fontId="14" fillId="0" borderId="10" xfId="3" applyFont="1" applyBorder="1" applyAlignment="1">
      <alignment horizontal="center" wrapText="1"/>
    </xf>
    <xf numFmtId="0" fontId="14" fillId="4" borderId="42" xfId="3" applyFont="1" applyFill="1" applyBorder="1" applyAlignment="1">
      <alignment horizontal="center" wrapText="1"/>
    </xf>
    <xf numFmtId="0" fontId="14" fillId="4" borderId="44" xfId="3" applyFont="1" applyFill="1" applyBorder="1" applyAlignment="1">
      <alignment horizontal="center" wrapText="1"/>
    </xf>
    <xf numFmtId="4" fontId="19" fillId="0" borderId="0" xfId="0" applyNumberFormat="1" applyFont="1" applyAlignment="1">
      <alignment horizontal="center"/>
    </xf>
    <xf numFmtId="4" fontId="19" fillId="0" borderId="0" xfId="0" applyNumberFormat="1" applyFont="1" applyAlignment="1">
      <alignment horizontal="left"/>
    </xf>
    <xf numFmtId="4" fontId="19" fillId="0" borderId="0" xfId="0" applyNumberFormat="1" applyFont="1" applyAlignment="1"/>
    <xf numFmtId="4" fontId="0" fillId="0" borderId="0" xfId="0" applyNumberFormat="1" applyAlignment="1">
      <alignment horizontal="center"/>
    </xf>
    <xf numFmtId="4" fontId="12" fillId="0" borderId="22" xfId="0" applyNumberFormat="1" applyFont="1" applyBorder="1" applyAlignment="1">
      <alignment horizontal="center" wrapText="1"/>
    </xf>
    <xf numFmtId="4" fontId="10" fillId="0" borderId="10" xfId="0" applyNumberFormat="1" applyFont="1" applyBorder="1" applyAlignment="1">
      <alignment horizontal="center" wrapText="1"/>
    </xf>
    <xf numFmtId="4" fontId="10" fillId="0" borderId="8" xfId="0" applyNumberFormat="1" applyFont="1" applyBorder="1" applyAlignment="1">
      <alignment vertical="top" wrapText="1"/>
    </xf>
    <xf numFmtId="4" fontId="12" fillId="0" borderId="8" xfId="0" applyNumberFormat="1" applyFont="1" applyBorder="1" applyAlignment="1">
      <alignmen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6" fillId="0" borderId="25" xfId="0" applyFont="1" applyBorder="1" applyAlignment="1">
      <alignment vertical="top" wrapText="1"/>
    </xf>
    <xf numFmtId="0" fontId="16" fillId="0" borderId="20" xfId="0" applyFont="1" applyBorder="1" applyAlignment="1">
      <alignment vertical="top" wrapText="1"/>
    </xf>
    <xf numFmtId="4" fontId="17" fillId="0" borderId="25" xfId="0" applyNumberFormat="1" applyFont="1" applyBorder="1" applyAlignment="1">
      <alignment horizontal="right" vertical="center" wrapText="1"/>
    </xf>
    <xf numFmtId="4" fontId="17" fillId="0" borderId="20" xfId="0" applyNumberFormat="1" applyFont="1" applyBorder="1" applyAlignment="1">
      <alignment horizontal="right" vertical="center" wrapText="1"/>
    </xf>
    <xf numFmtId="4" fontId="17" fillId="0" borderId="26" xfId="0" applyNumberFormat="1" applyFont="1" applyBorder="1" applyAlignment="1">
      <alignment vertical="center" wrapText="1"/>
    </xf>
    <xf numFmtId="4" fontId="17" fillId="0" borderId="27" xfId="0" applyNumberFormat="1" applyFont="1" applyBorder="1" applyAlignment="1">
      <alignment vertical="center" wrapText="1"/>
    </xf>
    <xf numFmtId="0" fontId="16" fillId="0" borderId="40" xfId="0" applyFont="1" applyBorder="1" applyAlignment="1">
      <alignment vertical="top" wrapText="1"/>
    </xf>
    <xf numFmtId="0" fontId="16" fillId="0" borderId="28" xfId="0" applyFont="1" applyBorder="1" applyAlignment="1">
      <alignment vertical="top" wrapText="1"/>
    </xf>
    <xf numFmtId="0" fontId="16" fillId="0" borderId="10" xfId="0" applyFont="1" applyBorder="1" applyAlignment="1">
      <alignment horizontal="right" vertical="top" wrapText="1"/>
    </xf>
    <xf numFmtId="0" fontId="16" fillId="0" borderId="9" xfId="0" applyFont="1" applyBorder="1" applyAlignment="1">
      <alignment horizontal="right" vertical="top" wrapText="1"/>
    </xf>
    <xf numFmtId="0" fontId="16" fillId="0" borderId="10" xfId="0" applyFont="1" applyBorder="1" applyAlignment="1">
      <alignment vertical="top" wrapText="1"/>
    </xf>
    <xf numFmtId="0" fontId="16" fillId="0" borderId="9" xfId="0" applyFont="1" applyBorder="1" applyAlignment="1">
      <alignment vertical="top" wrapText="1"/>
    </xf>
    <xf numFmtId="4" fontId="16" fillId="0" borderId="10" xfId="0" applyNumberFormat="1" applyFont="1" applyBorder="1" applyAlignment="1">
      <alignment horizontal="right" vertical="center" wrapText="1"/>
    </xf>
    <xf numFmtId="4" fontId="16" fillId="0" borderId="9" xfId="0" applyNumberFormat="1" applyFont="1" applyBorder="1" applyAlignment="1">
      <alignment horizontal="right" vertical="center" wrapText="1"/>
    </xf>
    <xf numFmtId="4" fontId="16" fillId="0" borderId="41" xfId="0" applyNumberFormat="1" applyFont="1" applyBorder="1" applyAlignment="1">
      <alignment vertical="center" wrapText="1"/>
    </xf>
    <xf numFmtId="4" fontId="16" fillId="0" borderId="29" xfId="0" applyNumberFormat="1" applyFont="1" applyBorder="1" applyAlignment="1">
      <alignment vertical="center" wrapText="1"/>
    </xf>
    <xf numFmtId="4" fontId="16" fillId="0" borderId="8" xfId="0" applyNumberFormat="1" applyFont="1" applyBorder="1" applyAlignment="1">
      <alignment horizontal="right" vertical="center" wrapText="1"/>
    </xf>
    <xf numFmtId="4" fontId="16" fillId="0" borderId="18" xfId="0" applyNumberFormat="1" applyFont="1" applyBorder="1" applyAlignment="1">
      <alignment vertical="center" wrapText="1"/>
    </xf>
    <xf numFmtId="4" fontId="17" fillId="0" borderId="26" xfId="0" applyNumberFormat="1" applyFont="1" applyBorder="1" applyAlignment="1">
      <alignment horizontal="right" vertical="center" wrapText="1"/>
    </xf>
    <xf numFmtId="4" fontId="17" fillId="0" borderId="27" xfId="0" applyNumberFormat="1" applyFont="1" applyBorder="1" applyAlignment="1">
      <alignment horizontal="righ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1" xfId="0" applyFont="1" applyBorder="1" applyAlignment="1">
      <alignment horizontal="center" vertical="top" wrapText="1"/>
    </xf>
    <xf numFmtId="0" fontId="17" fillId="0" borderId="22" xfId="0" applyFont="1" applyBorder="1" applyAlignment="1">
      <alignment horizontal="center" vertical="top" wrapText="1"/>
    </xf>
    <xf numFmtId="0" fontId="17" fillId="0" borderId="42" xfId="0" applyFont="1" applyBorder="1" applyAlignment="1">
      <alignment horizontal="center" vertical="top" wrapText="1"/>
    </xf>
    <xf numFmtId="0" fontId="17" fillId="0" borderId="44" xfId="0" applyFont="1" applyBorder="1" applyAlignment="1">
      <alignment horizontal="center" vertical="top" wrapText="1"/>
    </xf>
    <xf numFmtId="0" fontId="16" fillId="0" borderId="8" xfId="0" applyFont="1" applyBorder="1" applyAlignment="1">
      <alignment vertical="top" wrapText="1"/>
    </xf>
    <xf numFmtId="0" fontId="28" fillId="0" borderId="48" xfId="0" applyFont="1" applyBorder="1" applyAlignment="1">
      <alignment horizontal="center" vertical="top" wrapText="1"/>
    </xf>
    <xf numFmtId="0" fontId="28" fillId="0" borderId="71" xfId="0" applyFont="1" applyBorder="1" applyAlignment="1">
      <alignment horizontal="center" vertical="top" wrapText="1"/>
    </xf>
    <xf numFmtId="0" fontId="17" fillId="0" borderId="40" xfId="0" applyFont="1" applyBorder="1" applyAlignment="1">
      <alignment horizontal="center" vertical="top" wrapText="1"/>
    </xf>
    <xf numFmtId="0" fontId="17" fillId="0" borderId="10" xfId="0" applyFont="1" applyBorder="1" applyAlignment="1">
      <alignment horizontal="center" vertical="top" wrapText="1"/>
    </xf>
    <xf numFmtId="0" fontId="17" fillId="0" borderId="43" xfId="0" applyFont="1" applyBorder="1" applyAlignment="1">
      <alignment horizontal="center" vertical="top" wrapText="1"/>
    </xf>
    <xf numFmtId="0" fontId="17" fillId="0" borderId="43" xfId="0" applyFont="1" applyBorder="1" applyAlignment="1">
      <alignment horizontal="center" vertical="center" wrapText="1"/>
    </xf>
    <xf numFmtId="4" fontId="17" fillId="0" borderId="29" xfId="0" applyNumberFormat="1" applyFont="1" applyBorder="1" applyAlignment="1">
      <alignment horizontal="center" vertical="top" wrapText="1"/>
    </xf>
    <xf numFmtId="4" fontId="17" fillId="0" borderId="41" xfId="0" applyNumberFormat="1" applyFont="1" applyBorder="1" applyAlignment="1">
      <alignment horizontal="center" vertical="top" wrapText="1"/>
    </xf>
    <xf numFmtId="0" fontId="16" fillId="0" borderId="17" xfId="0" applyFont="1" applyBorder="1" applyAlignment="1">
      <alignment vertical="top" wrapText="1"/>
    </xf>
    <xf numFmtId="0" fontId="16" fillId="0" borderId="8" xfId="0" applyFont="1" applyBorder="1" applyAlignment="1">
      <alignment horizontal="right" vertical="top" wrapText="1"/>
    </xf>
    <xf numFmtId="0" fontId="17" fillId="0" borderId="9" xfId="0" applyFont="1" applyBorder="1" applyAlignment="1">
      <alignment horizontal="center" vertical="top" wrapText="1"/>
    </xf>
    <xf numFmtId="0" fontId="28" fillId="0" borderId="42" xfId="0" applyFont="1" applyBorder="1" applyAlignment="1">
      <alignment horizontal="center" vertical="top" wrapText="1"/>
    </xf>
    <xf numFmtId="0" fontId="28" fillId="0" borderId="43" xfId="0" applyFont="1" applyBorder="1" applyAlignment="1">
      <alignment horizontal="center" vertical="top" wrapText="1"/>
    </xf>
    <xf numFmtId="0" fontId="28" fillId="0" borderId="44" xfId="0" applyFont="1" applyBorder="1" applyAlignment="1">
      <alignment horizontal="center" vertical="top" wrapText="1"/>
    </xf>
    <xf numFmtId="0" fontId="17" fillId="0" borderId="57" xfId="0" applyFont="1" applyBorder="1" applyAlignment="1">
      <alignment horizontal="center" vertical="top" wrapText="1"/>
    </xf>
    <xf numFmtId="4" fontId="17" fillId="0" borderId="9" xfId="0" applyNumberFormat="1" applyFont="1" applyBorder="1" applyAlignment="1">
      <alignment horizontal="center" vertical="top" wrapText="1"/>
    </xf>
    <xf numFmtId="4" fontId="0" fillId="0" borderId="8" xfId="0" applyNumberFormat="1" applyBorder="1"/>
    <xf numFmtId="4" fontId="17" fillId="0" borderId="59" xfId="0" applyNumberFormat="1" applyFont="1" applyBorder="1" applyAlignment="1">
      <alignment horizontal="right" vertical="center" wrapText="1"/>
    </xf>
    <xf numFmtId="4" fontId="17" fillId="0" borderId="66" xfId="0" applyNumberFormat="1" applyFont="1" applyBorder="1" applyAlignment="1">
      <alignment horizontal="right" vertical="center" wrapText="1"/>
    </xf>
    <xf numFmtId="4" fontId="15" fillId="0" borderId="10" xfId="0" applyNumberFormat="1" applyFont="1" applyBorder="1" applyAlignment="1">
      <alignment horizontal="right" vertical="center" wrapText="1"/>
    </xf>
    <xf numFmtId="4" fontId="15" fillId="0" borderId="9" xfId="0" applyNumberFormat="1" applyFont="1" applyBorder="1" applyAlignment="1">
      <alignment horizontal="right" vertical="center" wrapText="1"/>
    </xf>
    <xf numFmtId="4" fontId="16" fillId="0" borderId="20" xfId="0" applyNumberFormat="1" applyFont="1" applyBorder="1" applyAlignment="1">
      <alignment horizontal="right" vertical="center" wrapText="1"/>
    </xf>
    <xf numFmtId="4" fontId="18" fillId="0" borderId="25" xfId="0" applyNumberFormat="1" applyFont="1" applyBorder="1" applyAlignment="1">
      <alignment horizontal="right" vertical="center" wrapText="1"/>
    </xf>
    <xf numFmtId="4" fontId="18" fillId="0" borderId="20" xfId="0" applyNumberFormat="1" applyFont="1" applyBorder="1" applyAlignment="1">
      <alignment horizontal="right" vertical="center" wrapText="1"/>
    </xf>
    <xf numFmtId="4" fontId="16" fillId="0" borderId="41" xfId="0" applyNumberFormat="1" applyFont="1" applyBorder="1" applyAlignment="1">
      <alignment horizontal="right" vertical="center" wrapText="1"/>
    </xf>
    <xf numFmtId="4" fontId="16" fillId="0" borderId="27" xfId="0" applyNumberFormat="1" applyFont="1" applyBorder="1" applyAlignment="1">
      <alignment horizontal="right" vertical="center" wrapText="1"/>
    </xf>
    <xf numFmtId="4" fontId="16" fillId="0" borderId="29" xfId="0" applyNumberFormat="1" applyFont="1" applyBorder="1" applyAlignment="1">
      <alignment horizontal="right" vertical="center" wrapText="1"/>
    </xf>
    <xf numFmtId="4" fontId="16" fillId="0" borderId="18" xfId="0" applyNumberFormat="1" applyFont="1" applyBorder="1" applyAlignment="1">
      <alignment horizontal="right" vertical="center" wrapText="1"/>
    </xf>
    <xf numFmtId="0" fontId="16" fillId="0" borderId="19" xfId="0" applyFont="1" applyBorder="1" applyAlignment="1">
      <alignment vertical="top" wrapText="1"/>
    </xf>
    <xf numFmtId="0" fontId="16" fillId="0" borderId="20" xfId="0" applyFont="1" applyBorder="1" applyAlignment="1">
      <alignment horizontal="right" vertical="top" wrapText="1"/>
    </xf>
    <xf numFmtId="4" fontId="16" fillId="0" borderId="27" xfId="0" applyNumberFormat="1" applyFont="1" applyBorder="1" applyAlignment="1">
      <alignment vertical="center" wrapText="1"/>
    </xf>
    <xf numFmtId="4" fontId="15" fillId="0" borderId="8" xfId="0" applyNumberFormat="1" applyFont="1" applyBorder="1" applyAlignment="1">
      <alignment horizontal="right" vertical="center" wrapText="1"/>
    </xf>
    <xf numFmtId="0" fontId="28" fillId="0" borderId="21" xfId="0" applyFont="1" applyBorder="1" applyAlignment="1">
      <alignment horizontal="center" vertical="top" wrapText="1"/>
    </xf>
    <xf numFmtId="0" fontId="28" fillId="0" borderId="22" xfId="0" applyFont="1" applyBorder="1" applyAlignment="1">
      <alignment horizontal="center" vertical="top" wrapText="1"/>
    </xf>
    <xf numFmtId="4" fontId="15" fillId="0" borderId="20" xfId="0" applyNumberFormat="1" applyFont="1" applyBorder="1" applyAlignment="1">
      <alignment horizontal="right" vertical="center" wrapText="1"/>
    </xf>
    <xf numFmtId="4" fontId="18" fillId="0" borderId="25" xfId="0" applyNumberFormat="1" applyFont="1" applyBorder="1" applyAlignment="1" applyProtection="1">
      <alignment horizontal="right" vertical="center" wrapText="1"/>
      <protection locked="0"/>
    </xf>
    <xf numFmtId="0" fontId="28" fillId="4" borderId="21" xfId="0" applyFont="1" applyFill="1" applyBorder="1" applyAlignment="1">
      <alignment horizontal="center" vertical="top" wrapText="1"/>
    </xf>
    <xf numFmtId="0" fontId="28" fillId="4" borderId="22" xfId="0" applyFont="1" applyFill="1" applyBorder="1" applyAlignment="1">
      <alignment horizontal="center" vertical="top"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5" fillId="0" borderId="0" xfId="0" applyFont="1" applyAlignment="1">
      <alignment horizontal="center"/>
    </xf>
    <xf numFmtId="0" fontId="16" fillId="0" borderId="0" xfId="0" applyFont="1" applyFill="1" applyBorder="1" applyAlignment="1">
      <alignment horizontal="center" vertical="top" wrapText="1"/>
    </xf>
    <xf numFmtId="4" fontId="15" fillId="0" borderId="25" xfId="0" applyNumberFormat="1" applyFont="1" applyBorder="1" applyAlignment="1">
      <alignment horizontal="right" vertical="center" wrapText="1"/>
    </xf>
    <xf numFmtId="4" fontId="16" fillId="0" borderId="26" xfId="0" applyNumberFormat="1" applyFont="1" applyBorder="1" applyAlignment="1">
      <alignment horizontal="right" vertical="center" wrapText="1"/>
    </xf>
    <xf numFmtId="4" fontId="16" fillId="0" borderId="25" xfId="0" applyNumberFormat="1" applyFont="1" applyBorder="1" applyAlignment="1">
      <alignment horizontal="right" vertical="center" wrapText="1"/>
    </xf>
    <xf numFmtId="0" fontId="17" fillId="0" borderId="25" xfId="0" applyFont="1" applyBorder="1" applyAlignment="1">
      <alignment vertical="top" wrapText="1"/>
    </xf>
    <xf numFmtId="0" fontId="17" fillId="0" borderId="20" xfId="0" applyFont="1" applyBorder="1" applyAlignment="1">
      <alignment vertical="top" wrapText="1"/>
    </xf>
    <xf numFmtId="0" fontId="17" fillId="0" borderId="67" xfId="0" applyFont="1" applyBorder="1" applyAlignment="1">
      <alignment horizontal="center" vertical="center" wrapText="1"/>
    </xf>
    <xf numFmtId="0" fontId="17" fillId="0" borderId="75" xfId="0" applyFont="1" applyBorder="1" applyAlignment="1">
      <alignment horizontal="center" vertical="center" wrapText="1"/>
    </xf>
    <xf numFmtId="0" fontId="28" fillId="0" borderId="58" xfId="0" applyFont="1" applyBorder="1" applyAlignment="1">
      <alignment horizontal="center" vertical="top" wrapText="1"/>
    </xf>
    <xf numFmtId="0" fontId="28" fillId="0" borderId="57" xfId="0" applyFont="1" applyBorder="1" applyAlignment="1">
      <alignment horizontal="center" vertical="top" wrapText="1"/>
    </xf>
    <xf numFmtId="4" fontId="16" fillId="0" borderId="10" xfId="0" applyNumberFormat="1" applyFont="1" applyBorder="1" applyAlignment="1">
      <alignment horizontal="right" vertical="top" wrapText="1"/>
    </xf>
    <xf numFmtId="4" fontId="16" fillId="0" borderId="9" xfId="0" applyNumberFormat="1" applyFont="1" applyBorder="1" applyAlignment="1">
      <alignment horizontal="right" vertical="top" wrapText="1"/>
    </xf>
    <xf numFmtId="4" fontId="15" fillId="0" borderId="10" xfId="0" applyNumberFormat="1" applyFont="1" applyBorder="1" applyAlignment="1">
      <alignment horizontal="right" vertical="top" wrapText="1"/>
    </xf>
    <xf numFmtId="4" fontId="15" fillId="0" borderId="9" xfId="0" applyNumberFormat="1" applyFont="1" applyBorder="1" applyAlignment="1">
      <alignment horizontal="right" vertical="top" wrapText="1"/>
    </xf>
    <xf numFmtId="4" fontId="16" fillId="0" borderId="41" xfId="0" applyNumberFormat="1" applyFont="1" applyBorder="1" applyAlignment="1">
      <alignment horizontal="right" vertical="top" wrapText="1"/>
    </xf>
    <xf numFmtId="4" fontId="16" fillId="0" borderId="29" xfId="0" applyNumberFormat="1" applyFont="1" applyBorder="1" applyAlignment="1">
      <alignment horizontal="right" vertical="top" wrapText="1"/>
    </xf>
    <xf numFmtId="0" fontId="17" fillId="0" borderId="57" xfId="0" applyFont="1" applyBorder="1" applyAlignment="1">
      <alignment vertical="top" wrapText="1"/>
    </xf>
    <xf numFmtId="0" fontId="17" fillId="0" borderId="10" xfId="0" applyFont="1" applyBorder="1" applyAlignment="1">
      <alignment vertical="top" wrapText="1"/>
    </xf>
    <xf numFmtId="0" fontId="17" fillId="0" borderId="58" xfId="0" applyFont="1" applyBorder="1" applyAlignment="1">
      <alignment vertical="top" wrapText="1"/>
    </xf>
    <xf numFmtId="0" fontId="17" fillId="0" borderId="40" xfId="0" applyFont="1" applyBorder="1" applyAlignment="1">
      <alignment vertical="top" wrapText="1"/>
    </xf>
    <xf numFmtId="0" fontId="17" fillId="0" borderId="28" xfId="0" applyFont="1" applyBorder="1" applyAlignment="1">
      <alignment vertical="top" wrapText="1"/>
    </xf>
    <xf numFmtId="0" fontId="17" fillId="2" borderId="42"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4" fillId="0" borderId="0" xfId="0" applyFont="1" applyAlignment="1">
      <alignment horizontal="center" vertical="center" wrapText="1"/>
    </xf>
    <xf numFmtId="0" fontId="19" fillId="0" borderId="75" xfId="0" applyFont="1" applyBorder="1" applyAlignment="1">
      <alignment horizontal="center"/>
    </xf>
    <xf numFmtId="0" fontId="19" fillId="0" borderId="73" xfId="0" applyFont="1" applyBorder="1" applyAlignment="1">
      <alignment horizontal="center"/>
    </xf>
    <xf numFmtId="4" fontId="19" fillId="0" borderId="78" xfId="0" applyNumberFormat="1" applyFont="1" applyBorder="1" applyAlignment="1">
      <alignment horizontal="center"/>
    </xf>
    <xf numFmtId="4" fontId="19" fillId="0" borderId="73" xfId="0" applyNumberFormat="1" applyFont="1" applyBorder="1" applyAlignment="1">
      <alignment horizontal="center"/>
    </xf>
    <xf numFmtId="4" fontId="19" fillId="0" borderId="53" xfId="0" applyNumberFormat="1" applyFont="1" applyBorder="1" applyAlignment="1">
      <alignment horizontal="center"/>
    </xf>
    <xf numFmtId="4" fontId="19" fillId="0" borderId="55" xfId="0" applyNumberFormat="1" applyFont="1" applyBorder="1" applyAlignment="1">
      <alignment horizontal="center"/>
    </xf>
    <xf numFmtId="4" fontId="14" fillId="0" borderId="72" xfId="0" applyNumberFormat="1" applyFont="1" applyBorder="1" applyAlignment="1">
      <alignment horizontal="center"/>
    </xf>
    <xf numFmtId="4" fontId="14" fillId="0" borderId="7" xfId="0" applyNumberFormat="1" applyFont="1" applyBorder="1" applyAlignment="1">
      <alignment horizontal="center"/>
    </xf>
    <xf numFmtId="0" fontId="4" fillId="0" borderId="0" xfId="0" applyFont="1" applyFill="1" applyAlignment="1">
      <alignment horizontal="left" vertical="distributed"/>
    </xf>
    <xf numFmtId="0" fontId="4" fillId="0" borderId="0" xfId="0" applyFont="1" applyAlignment="1">
      <alignment horizontal="left" vertical="distributed"/>
    </xf>
    <xf numFmtId="0" fontId="4" fillId="0" borderId="0" xfId="0" applyFont="1" applyAlignment="1">
      <alignment horizontal="center" vertical="top" wrapText="1"/>
    </xf>
    <xf numFmtId="4" fontId="19" fillId="0" borderId="8" xfId="0" applyNumberFormat="1" applyFont="1" applyBorder="1" applyAlignment="1">
      <alignment horizontal="center"/>
    </xf>
    <xf numFmtId="4" fontId="19" fillId="0" borderId="18" xfId="0" applyNumberFormat="1" applyFont="1" applyBorder="1" applyAlignment="1">
      <alignment horizontal="center"/>
    </xf>
    <xf numFmtId="49" fontId="19" fillId="0" borderId="17" xfId="0" applyNumberFormat="1" applyFont="1" applyBorder="1" applyAlignment="1">
      <alignment horizontal="left"/>
    </xf>
    <xf numFmtId="49" fontId="19" fillId="0" borderId="8" xfId="0" applyNumberFormat="1" applyFont="1" applyBorder="1" applyAlignment="1">
      <alignment horizontal="left"/>
    </xf>
    <xf numFmtId="49" fontId="19" fillId="4" borderId="17" xfId="0" applyNumberFormat="1" applyFont="1" applyFill="1" applyBorder="1" applyAlignment="1">
      <alignment horizontal="left"/>
    </xf>
    <xf numFmtId="49" fontId="19" fillId="4" borderId="8" xfId="0" applyNumberFormat="1" applyFont="1" applyFill="1" applyBorder="1" applyAlignment="1">
      <alignment horizontal="left"/>
    </xf>
    <xf numFmtId="0" fontId="19" fillId="4" borderId="8" xfId="0" applyFont="1" applyFill="1" applyBorder="1" applyAlignment="1">
      <alignment horizontal="center"/>
    </xf>
    <xf numFmtId="0" fontId="19" fillId="4" borderId="18" xfId="0" applyFont="1" applyFill="1" applyBorder="1" applyAlignment="1">
      <alignment horizontal="center"/>
    </xf>
    <xf numFmtId="49" fontId="19" fillId="0" borderId="17" xfId="0" applyNumberFormat="1" applyFont="1" applyBorder="1" applyAlignment="1">
      <alignment horizontal="left" wrapText="1"/>
    </xf>
    <xf numFmtId="49" fontId="14" fillId="0" borderId="17" xfId="0" applyNumberFormat="1" applyFont="1" applyBorder="1" applyAlignment="1">
      <alignment horizontal="left"/>
    </xf>
    <xf numFmtId="49" fontId="14" fillId="0" borderId="8" xfId="0" applyNumberFormat="1" applyFont="1" applyBorder="1" applyAlignment="1">
      <alignment horizontal="left"/>
    </xf>
    <xf numFmtId="4" fontId="14" fillId="0" borderId="8" xfId="0" applyNumberFormat="1" applyFont="1" applyBorder="1" applyAlignment="1">
      <alignment horizontal="center"/>
    </xf>
    <xf numFmtId="4" fontId="14" fillId="0" borderId="18" xfId="0" applyNumberFormat="1" applyFont="1" applyBorder="1" applyAlignment="1">
      <alignment horizontal="center"/>
    </xf>
    <xf numFmtId="4" fontId="19" fillId="0" borderId="8" xfId="0" applyNumberFormat="1" applyFont="1" applyBorder="1" applyAlignment="1">
      <alignment horizontal="right"/>
    </xf>
    <xf numFmtId="4" fontId="19" fillId="0" borderId="18" xfId="0" applyNumberFormat="1" applyFont="1" applyBorder="1" applyAlignment="1">
      <alignment horizontal="right"/>
    </xf>
    <xf numFmtId="0" fontId="14" fillId="4" borderId="19" xfId="0" applyFont="1" applyFill="1" applyBorder="1" applyAlignment="1">
      <alignment horizontal="left"/>
    </xf>
    <xf numFmtId="0" fontId="14" fillId="4" borderId="20" xfId="0" applyFont="1" applyFill="1" applyBorder="1" applyAlignment="1">
      <alignment horizontal="left"/>
    </xf>
    <xf numFmtId="4" fontId="14" fillId="4" borderId="20" xfId="0" applyNumberFormat="1" applyFont="1" applyFill="1" applyBorder="1" applyAlignment="1">
      <alignment horizontal="center"/>
    </xf>
    <xf numFmtId="4" fontId="14" fillId="4" borderId="27" xfId="0" applyNumberFormat="1" applyFont="1" applyFill="1" applyBorder="1" applyAlignment="1">
      <alignment horizontal="center"/>
    </xf>
    <xf numFmtId="49" fontId="19" fillId="0" borderId="51" xfId="0" applyNumberFormat="1" applyFont="1" applyBorder="1" applyAlignment="1">
      <alignment horizontal="left"/>
    </xf>
    <xf numFmtId="49" fontId="19" fillId="0" borderId="46" xfId="0" applyNumberFormat="1" applyFont="1" applyBorder="1" applyAlignment="1">
      <alignment horizontal="left"/>
    </xf>
    <xf numFmtId="49" fontId="19" fillId="0" borderId="47" xfId="0" applyNumberFormat="1" applyFont="1" applyBorder="1" applyAlignment="1">
      <alignment horizontal="left"/>
    </xf>
    <xf numFmtId="4" fontId="19" fillId="0" borderId="45" xfId="0" applyNumberFormat="1" applyFont="1" applyBorder="1" applyAlignment="1">
      <alignment horizontal="right"/>
    </xf>
    <xf numFmtId="4" fontId="19" fillId="0" borderId="56" xfId="0" applyNumberFormat="1" applyFont="1" applyBorder="1" applyAlignment="1">
      <alignment horizontal="right"/>
    </xf>
    <xf numFmtId="4" fontId="14" fillId="0" borderId="45" xfId="0" applyNumberFormat="1" applyFont="1" applyBorder="1" applyAlignment="1">
      <alignment horizontal="right"/>
    </xf>
    <xf numFmtId="0" fontId="14" fillId="0" borderId="56" xfId="0" applyFont="1" applyBorder="1" applyAlignment="1">
      <alignment horizontal="right"/>
    </xf>
    <xf numFmtId="0" fontId="4" fillId="0" borderId="0" xfId="0" applyFont="1" applyAlignment="1">
      <alignment horizontal="center" wrapText="1"/>
    </xf>
    <xf numFmtId="1" fontId="19" fillId="0" borderId="10" xfId="0" applyNumberFormat="1" applyFont="1" applyBorder="1" applyAlignment="1">
      <alignment horizontal="center"/>
    </xf>
    <xf numFmtId="1" fontId="19" fillId="0" borderId="41" xfId="0" applyNumberFormat="1" applyFont="1" applyBorder="1" applyAlignment="1">
      <alignment horizontal="center"/>
    </xf>
    <xf numFmtId="0" fontId="14" fillId="4" borderId="24"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27" xfId="0" applyFont="1" applyFill="1" applyBorder="1" applyAlignment="1">
      <alignment horizontal="center" vertical="center"/>
    </xf>
    <xf numFmtId="0" fontId="19" fillId="0" borderId="40" xfId="0" applyFont="1" applyBorder="1" applyAlignment="1">
      <alignment horizontal="center"/>
    </xf>
    <xf numFmtId="0" fontId="19" fillId="0" borderId="10" xfId="0" applyFont="1" applyBorder="1" applyAlignment="1">
      <alignment horizontal="center"/>
    </xf>
    <xf numFmtId="4" fontId="19" fillId="4" borderId="8" xfId="0" applyNumberFormat="1" applyFont="1" applyFill="1" applyBorder="1" applyAlignment="1">
      <alignment horizontal="right"/>
    </xf>
    <xf numFmtId="4" fontId="19" fillId="4" borderId="18" xfId="0" applyNumberFormat="1" applyFont="1" applyFill="1" applyBorder="1" applyAlignment="1">
      <alignment horizontal="right"/>
    </xf>
    <xf numFmtId="0" fontId="19" fillId="4" borderId="17" xfId="0" applyFont="1" applyFill="1" applyBorder="1" applyAlignment="1">
      <alignment horizontal="left"/>
    </xf>
    <xf numFmtId="0" fontId="19" fillId="4" borderId="8" xfId="0" applyFont="1" applyFill="1" applyBorder="1" applyAlignment="1">
      <alignment horizontal="left"/>
    </xf>
    <xf numFmtId="0" fontId="19" fillId="0" borderId="17" xfId="0" applyFont="1" applyBorder="1" applyAlignment="1">
      <alignment horizontal="left"/>
    </xf>
    <xf numFmtId="0" fontId="19" fillId="0" borderId="8" xfId="0" applyFont="1" applyBorder="1" applyAlignment="1">
      <alignment horizontal="left"/>
    </xf>
    <xf numFmtId="0" fontId="4" fillId="0" borderId="0" xfId="0" applyFont="1" applyAlignment="1">
      <alignment horizontal="left" vertical="center" wrapText="1"/>
    </xf>
    <xf numFmtId="0" fontId="0" fillId="0" borderId="0" xfId="0" applyBorder="1" applyAlignment="1">
      <alignment horizontal="center"/>
    </xf>
    <xf numFmtId="4" fontId="14" fillId="0" borderId="42" xfId="0" applyNumberFormat="1" applyFont="1" applyBorder="1" applyAlignment="1">
      <alignment horizontal="center"/>
    </xf>
    <xf numFmtId="4" fontId="14" fillId="0" borderId="54" xfId="0" applyNumberFormat="1" applyFont="1" applyBorder="1" applyAlignment="1">
      <alignment horizontal="center"/>
    </xf>
    <xf numFmtId="0" fontId="20"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4" fontId="14" fillId="0" borderId="52" xfId="0" applyNumberFormat="1" applyFont="1" applyBorder="1" applyAlignment="1">
      <alignment horizontal="center"/>
    </xf>
    <xf numFmtId="4" fontId="14" fillId="0" borderId="44" xfId="0" applyNumberFormat="1" applyFont="1" applyBorder="1" applyAlignment="1">
      <alignment horizontal="center"/>
    </xf>
    <xf numFmtId="0" fontId="19" fillId="0" borderId="0" xfId="0" applyFont="1" applyBorder="1" applyAlignment="1">
      <alignment horizontal="center"/>
    </xf>
    <xf numFmtId="0" fontId="14" fillId="0" borderId="52" xfId="0" applyFont="1" applyBorder="1" applyAlignment="1">
      <alignment horizontal="center"/>
    </xf>
    <xf numFmtId="0" fontId="14" fillId="0" borderId="44" xfId="0" applyFont="1" applyBorder="1" applyAlignment="1">
      <alignment horizontal="center"/>
    </xf>
    <xf numFmtId="0" fontId="19" fillId="0" borderId="53" xfId="0" applyFont="1" applyBorder="1" applyAlignment="1">
      <alignment horizontal="center"/>
    </xf>
    <xf numFmtId="0" fontId="19" fillId="0" borderId="50" xfId="0" applyFont="1" applyBorder="1" applyAlignment="1">
      <alignment horizontal="center"/>
    </xf>
    <xf numFmtId="0" fontId="14" fillId="0" borderId="54" xfId="0" applyFont="1" applyBorder="1" applyAlignment="1">
      <alignment horizontal="center"/>
    </xf>
    <xf numFmtId="0" fontId="14" fillId="0" borderId="42" xfId="0" applyFont="1" applyBorder="1" applyAlignment="1">
      <alignment horizontal="center"/>
    </xf>
    <xf numFmtId="4" fontId="19" fillId="0" borderId="50" xfId="0" applyNumberFormat="1" applyFont="1" applyBorder="1" applyAlignment="1">
      <alignment horizontal="center"/>
    </xf>
    <xf numFmtId="4" fontId="14" fillId="0" borderId="49" xfId="0" applyNumberFormat="1" applyFont="1" applyBorder="1" applyAlignment="1">
      <alignment horizontal="center"/>
    </xf>
    <xf numFmtId="4" fontId="14" fillId="0" borderId="55" xfId="0" applyNumberFormat="1" applyFont="1" applyBorder="1" applyAlignment="1">
      <alignment horizontal="center"/>
    </xf>
    <xf numFmtId="0" fontId="19" fillId="0" borderId="43" xfId="0" applyFont="1" applyBorder="1" applyAlignment="1">
      <alignment horizontal="center"/>
    </xf>
    <xf numFmtId="0" fontId="19" fillId="0" borderId="44" xfId="0" applyFont="1" applyBorder="1" applyAlignment="1">
      <alignment horizontal="center"/>
    </xf>
    <xf numFmtId="4" fontId="19" fillId="0" borderId="52" xfId="0" applyNumberFormat="1" applyFont="1" applyBorder="1" applyAlignment="1">
      <alignment horizontal="center"/>
    </xf>
    <xf numFmtId="4" fontId="19" fillId="0" borderId="44" xfId="0" applyNumberFormat="1" applyFont="1" applyBorder="1" applyAlignment="1">
      <alignment horizontal="center"/>
    </xf>
  </cellXfs>
  <cellStyles count="6">
    <cellStyle name="Normal" xfId="0" builtinId="0"/>
    <cellStyle name="Normal 2" xfId="1"/>
    <cellStyle name="Normal 2 2" xfId="3"/>
    <cellStyle name="Normal 2 2 2" xfId="4"/>
    <cellStyle name="Normal 3" xfId="2"/>
    <cellStyle name="Normal 3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L254"/>
  <sheetViews>
    <sheetView tabSelected="1" workbookViewId="0">
      <selection activeCell="N7" sqref="N7"/>
    </sheetView>
  </sheetViews>
  <sheetFormatPr defaultRowHeight="12.75"/>
  <sheetData>
    <row r="1" spans="1:9" ht="18.75">
      <c r="A1" s="373" t="s">
        <v>205</v>
      </c>
      <c r="B1" s="373"/>
      <c r="C1" s="373"/>
      <c r="D1" s="373"/>
      <c r="E1" s="373"/>
      <c r="F1" s="373"/>
      <c r="G1" s="373"/>
      <c r="H1" s="373"/>
      <c r="I1" s="373"/>
    </row>
    <row r="2" spans="1:9">
      <c r="A2" s="73"/>
      <c r="B2" s="73"/>
      <c r="C2" s="73"/>
      <c r="D2" s="73"/>
      <c r="E2" s="73"/>
      <c r="F2" s="73"/>
      <c r="G2" s="73"/>
      <c r="H2" s="73"/>
      <c r="I2" s="73"/>
    </row>
    <row r="3" spans="1:9">
      <c r="A3" s="73"/>
      <c r="B3" s="73"/>
      <c r="C3" s="73"/>
      <c r="D3" s="73"/>
      <c r="E3" s="73"/>
      <c r="F3" s="73"/>
      <c r="G3" s="73"/>
      <c r="H3" s="73"/>
      <c r="I3" s="73"/>
    </row>
    <row r="4" spans="1:9">
      <c r="A4" s="73"/>
      <c r="B4" s="73"/>
      <c r="C4" s="73"/>
      <c r="D4" s="73"/>
      <c r="E4" s="73"/>
      <c r="F4" s="73"/>
      <c r="G4" s="73"/>
      <c r="H4" s="73"/>
      <c r="I4" s="73"/>
    </row>
    <row r="5" spans="1:9">
      <c r="A5" s="73"/>
      <c r="B5" s="73"/>
      <c r="C5" s="73"/>
      <c r="D5" s="73"/>
      <c r="E5" s="73"/>
      <c r="F5" s="73"/>
      <c r="G5" s="73"/>
      <c r="H5" s="73"/>
      <c r="I5" s="73"/>
    </row>
    <row r="6" spans="1:9">
      <c r="A6" s="73"/>
      <c r="B6" s="73"/>
      <c r="C6" s="73"/>
      <c r="D6" s="73"/>
      <c r="E6" s="73"/>
      <c r="F6" s="73"/>
      <c r="G6" s="374"/>
      <c r="H6" s="374"/>
      <c r="I6" s="374"/>
    </row>
    <row r="7" spans="1:9">
      <c r="A7" s="73"/>
      <c r="B7" s="73"/>
      <c r="C7" s="73"/>
      <c r="D7" s="73"/>
      <c r="E7" s="73"/>
      <c r="F7" s="73"/>
      <c r="G7" s="73"/>
      <c r="H7" s="73"/>
      <c r="I7" s="73"/>
    </row>
    <row r="8" spans="1:9">
      <c r="A8" s="73"/>
      <c r="B8" s="73"/>
      <c r="C8" s="73"/>
      <c r="D8" s="73"/>
      <c r="E8" s="73"/>
      <c r="F8" s="73"/>
      <c r="G8" s="73"/>
      <c r="H8" s="73"/>
      <c r="I8" s="73"/>
    </row>
    <row r="9" spans="1:9">
      <c r="A9" s="73"/>
      <c r="B9" s="73"/>
      <c r="C9" s="73"/>
      <c r="D9" s="73"/>
      <c r="E9" s="73"/>
      <c r="F9" s="73"/>
      <c r="G9" s="73"/>
      <c r="H9" s="73"/>
      <c r="I9" s="73"/>
    </row>
    <row r="10" spans="1:9">
      <c r="A10" s="73"/>
      <c r="B10" s="73"/>
      <c r="C10" s="73"/>
      <c r="D10" s="73"/>
      <c r="E10" s="73"/>
      <c r="F10" s="73"/>
      <c r="G10" s="73"/>
      <c r="H10" s="73"/>
      <c r="I10" s="73"/>
    </row>
    <row r="11" spans="1:9">
      <c r="A11" s="73"/>
      <c r="B11" s="73"/>
      <c r="C11" s="73"/>
      <c r="D11" s="73"/>
      <c r="E11" s="73"/>
      <c r="F11" s="73"/>
      <c r="G11" s="73"/>
      <c r="H11" s="73"/>
      <c r="I11" s="73"/>
    </row>
    <row r="12" spans="1:9">
      <c r="A12" s="73"/>
      <c r="B12" s="73"/>
      <c r="C12" s="73"/>
      <c r="D12" s="73"/>
      <c r="E12" s="73"/>
      <c r="F12" s="73"/>
      <c r="G12" s="73"/>
      <c r="H12" s="73"/>
      <c r="I12" s="73"/>
    </row>
    <row r="13" spans="1:9">
      <c r="A13" s="73"/>
      <c r="B13" s="73"/>
      <c r="C13" s="73"/>
      <c r="D13" s="73"/>
      <c r="E13" s="73"/>
      <c r="F13" s="73"/>
      <c r="G13" s="73"/>
      <c r="H13" s="73"/>
      <c r="I13" s="73"/>
    </row>
    <row r="14" spans="1:9">
      <c r="A14" s="73"/>
      <c r="B14" s="73"/>
      <c r="C14" s="73"/>
      <c r="D14" s="73"/>
      <c r="E14" s="73"/>
      <c r="F14" s="73"/>
      <c r="G14" s="73"/>
      <c r="H14" s="73"/>
      <c r="I14" s="73"/>
    </row>
    <row r="15" spans="1:9">
      <c r="A15" s="73"/>
      <c r="B15" s="73"/>
      <c r="C15" s="73"/>
      <c r="D15" s="73"/>
      <c r="E15" s="73"/>
      <c r="F15" s="73"/>
      <c r="G15" s="73"/>
      <c r="H15" s="73"/>
      <c r="I15" s="73"/>
    </row>
    <row r="16" spans="1:9">
      <c r="A16" s="73"/>
      <c r="B16" s="73"/>
      <c r="C16" s="73"/>
      <c r="D16" s="73"/>
      <c r="E16" s="73"/>
      <c r="F16" s="73"/>
      <c r="G16" s="73"/>
      <c r="H16" s="73"/>
      <c r="I16" s="73"/>
    </row>
    <row r="17" spans="1:9">
      <c r="A17" s="73"/>
      <c r="B17" s="73"/>
      <c r="C17" s="73"/>
      <c r="D17" s="73"/>
      <c r="E17" s="73"/>
      <c r="F17" s="73"/>
      <c r="G17" s="73"/>
      <c r="H17" s="73"/>
      <c r="I17" s="73"/>
    </row>
    <row r="18" spans="1:9" ht="18.75">
      <c r="A18" s="373" t="s">
        <v>342</v>
      </c>
      <c r="B18" s="373"/>
      <c r="C18" s="373"/>
      <c r="D18" s="373"/>
      <c r="E18" s="373"/>
      <c r="F18" s="373"/>
      <c r="G18" s="373"/>
      <c r="H18" s="373"/>
      <c r="I18" s="373"/>
    </row>
    <row r="19" spans="1:9" ht="18.75">
      <c r="A19" s="373" t="s">
        <v>442</v>
      </c>
      <c r="B19" s="373"/>
      <c r="C19" s="373"/>
      <c r="D19" s="373"/>
      <c r="E19" s="373"/>
      <c r="F19" s="373"/>
      <c r="G19" s="373"/>
      <c r="H19" s="373"/>
      <c r="I19" s="373"/>
    </row>
    <row r="20" spans="1:9" ht="18.75">
      <c r="A20" s="373"/>
      <c r="B20" s="373"/>
      <c r="C20" s="373"/>
      <c r="D20" s="373"/>
      <c r="E20" s="373"/>
      <c r="F20" s="373"/>
      <c r="G20" s="373"/>
      <c r="H20" s="373"/>
      <c r="I20" s="373"/>
    </row>
    <row r="21" spans="1:9">
      <c r="A21" s="73"/>
      <c r="B21" s="73"/>
      <c r="C21" s="73"/>
      <c r="D21" s="73"/>
      <c r="E21" s="73"/>
      <c r="F21" s="73"/>
      <c r="G21" s="73"/>
      <c r="H21" s="73"/>
      <c r="I21" s="73"/>
    </row>
    <row r="22" spans="1:9">
      <c r="A22" s="73"/>
      <c r="B22" s="73"/>
      <c r="C22" s="73"/>
      <c r="D22" s="73"/>
      <c r="E22" s="73"/>
      <c r="F22" s="73"/>
      <c r="G22" s="73"/>
      <c r="H22" s="73"/>
      <c r="I22" s="73"/>
    </row>
    <row r="23" spans="1:9">
      <c r="A23" s="73"/>
      <c r="B23" s="73"/>
      <c r="C23" s="73"/>
      <c r="D23" s="73"/>
      <c r="E23" s="73"/>
      <c r="F23" s="73"/>
      <c r="G23" s="73"/>
      <c r="H23" s="73"/>
      <c r="I23" s="73"/>
    </row>
    <row r="24" spans="1:9">
      <c r="A24" s="73"/>
      <c r="B24" s="73"/>
      <c r="C24" s="73"/>
      <c r="D24" s="73"/>
      <c r="E24" s="73"/>
      <c r="F24" s="73"/>
      <c r="G24" s="73"/>
      <c r="H24" s="73"/>
      <c r="I24" s="73"/>
    </row>
    <row r="25" spans="1:9">
      <c r="A25" s="73"/>
      <c r="B25" s="73"/>
      <c r="C25" s="73"/>
      <c r="D25" s="73"/>
      <c r="E25" s="73"/>
      <c r="F25" s="73"/>
      <c r="G25" s="73"/>
      <c r="H25" s="73"/>
      <c r="I25" s="73"/>
    </row>
    <row r="26" spans="1:9">
      <c r="A26" s="73"/>
      <c r="B26" s="73"/>
      <c r="C26" s="73"/>
      <c r="D26" s="73"/>
      <c r="E26" s="73"/>
      <c r="F26" s="73"/>
      <c r="G26" s="73"/>
      <c r="H26" s="73"/>
      <c r="I26" s="73"/>
    </row>
    <row r="27" spans="1:9">
      <c r="A27" s="73"/>
      <c r="B27" s="73"/>
      <c r="C27" s="73"/>
      <c r="D27" s="73"/>
      <c r="E27" s="73"/>
      <c r="F27" s="73"/>
      <c r="G27" s="73"/>
      <c r="H27" s="73"/>
      <c r="I27" s="73"/>
    </row>
    <row r="28" spans="1:9">
      <c r="A28" s="73"/>
      <c r="B28" s="73"/>
      <c r="C28" s="73"/>
      <c r="D28" s="73"/>
      <c r="E28" s="73"/>
      <c r="F28" s="73"/>
      <c r="G28" s="73"/>
      <c r="H28" s="73"/>
      <c r="I28" s="73"/>
    </row>
    <row r="29" spans="1:9">
      <c r="A29" s="73"/>
      <c r="B29" s="73"/>
      <c r="C29" s="73"/>
      <c r="D29" s="73"/>
      <c r="E29" s="73"/>
      <c r="F29" s="73"/>
      <c r="G29" s="73"/>
      <c r="H29" s="73"/>
      <c r="I29" s="73"/>
    </row>
    <row r="30" spans="1:9">
      <c r="A30" s="73"/>
      <c r="B30" s="73"/>
      <c r="C30" s="73"/>
      <c r="D30" s="73"/>
      <c r="E30" s="73"/>
      <c r="F30" s="73"/>
      <c r="G30" s="73"/>
      <c r="H30" s="73"/>
      <c r="I30" s="73"/>
    </row>
    <row r="31" spans="1:9">
      <c r="A31" s="73"/>
      <c r="B31" s="73"/>
      <c r="C31" s="73"/>
      <c r="D31" s="73"/>
      <c r="E31" s="73"/>
      <c r="F31" s="73"/>
      <c r="G31" s="73"/>
      <c r="H31" s="73"/>
      <c r="I31" s="73"/>
    </row>
    <row r="32" spans="1:9">
      <c r="A32" s="73"/>
      <c r="B32" s="73"/>
      <c r="C32" s="73"/>
      <c r="D32" s="73"/>
      <c r="E32" s="73"/>
      <c r="F32" s="73"/>
      <c r="G32" s="73"/>
      <c r="H32" s="73"/>
      <c r="I32" s="73"/>
    </row>
    <row r="33" spans="1:9">
      <c r="A33" s="73"/>
      <c r="B33" s="73"/>
      <c r="C33" s="73"/>
      <c r="D33" s="73"/>
      <c r="E33" s="73"/>
      <c r="F33" s="73"/>
      <c r="G33" s="73"/>
      <c r="H33" s="73"/>
      <c r="I33" s="73"/>
    </row>
    <row r="34" spans="1:9">
      <c r="A34" s="73"/>
      <c r="B34" s="73"/>
      <c r="C34" s="73"/>
      <c r="D34" s="73"/>
      <c r="E34" s="73"/>
      <c r="F34" s="73"/>
      <c r="G34" s="73"/>
      <c r="H34" s="73"/>
      <c r="I34" s="73"/>
    </row>
    <row r="35" spans="1:9">
      <c r="A35" s="73"/>
      <c r="B35" s="73"/>
      <c r="C35" s="73"/>
      <c r="D35" s="73"/>
      <c r="E35" s="73"/>
      <c r="F35" s="73"/>
      <c r="G35" s="73"/>
      <c r="H35" s="73"/>
      <c r="I35" s="73"/>
    </row>
    <row r="36" spans="1:9">
      <c r="A36" s="73"/>
      <c r="B36" s="73"/>
      <c r="C36" s="73"/>
      <c r="D36" s="73"/>
      <c r="E36" s="73"/>
      <c r="F36" s="73"/>
      <c r="G36" s="73"/>
      <c r="H36" s="73"/>
      <c r="I36" s="73"/>
    </row>
    <row r="37" spans="1:9">
      <c r="A37" s="73"/>
      <c r="B37" s="73"/>
      <c r="C37" s="73"/>
      <c r="D37" s="73"/>
      <c r="E37" s="73"/>
      <c r="F37" s="73"/>
      <c r="G37" s="73"/>
      <c r="H37" s="73"/>
      <c r="I37" s="73"/>
    </row>
    <row r="38" spans="1:9">
      <c r="A38" s="73"/>
      <c r="B38" s="73"/>
      <c r="C38" s="73"/>
      <c r="D38" s="73"/>
      <c r="E38" s="73"/>
      <c r="F38" s="73"/>
      <c r="G38" s="73"/>
      <c r="H38" s="73"/>
      <c r="I38" s="73"/>
    </row>
    <row r="39" spans="1:9">
      <c r="A39" s="73"/>
      <c r="B39" s="73"/>
      <c r="C39" s="73"/>
      <c r="D39" s="73"/>
      <c r="E39" s="73"/>
      <c r="F39" s="73"/>
      <c r="G39" s="73"/>
      <c r="H39" s="73"/>
      <c r="I39" s="73"/>
    </row>
    <row r="40" spans="1:9">
      <c r="A40" s="73"/>
      <c r="B40" s="73"/>
      <c r="C40" s="73"/>
      <c r="D40" s="73"/>
      <c r="E40" s="73"/>
      <c r="F40" s="73"/>
      <c r="G40" s="73"/>
      <c r="H40" s="73"/>
      <c r="I40" s="73"/>
    </row>
    <row r="41" spans="1:9">
      <c r="A41" s="73"/>
      <c r="B41" s="73"/>
      <c r="C41" s="73"/>
      <c r="D41" s="73"/>
      <c r="E41" s="73"/>
      <c r="F41" s="73"/>
      <c r="G41" s="73"/>
      <c r="H41" s="73"/>
      <c r="I41" s="73"/>
    </row>
    <row r="42" spans="1:9">
      <c r="A42" s="73"/>
      <c r="B42" s="73"/>
      <c r="C42" s="73"/>
      <c r="D42" s="73"/>
      <c r="E42" s="73"/>
      <c r="F42" s="73"/>
      <c r="G42" s="73"/>
      <c r="H42" s="73"/>
      <c r="I42" s="73"/>
    </row>
    <row r="43" spans="1:9">
      <c r="A43" s="73"/>
      <c r="B43" s="73"/>
      <c r="C43" s="73"/>
      <c r="D43" s="73"/>
      <c r="E43" s="73"/>
      <c r="F43" s="73"/>
      <c r="G43" s="73"/>
      <c r="H43" s="73"/>
      <c r="I43" s="73"/>
    </row>
    <row r="44" spans="1:9">
      <c r="A44" s="73"/>
      <c r="B44" s="73"/>
      <c r="C44" s="73"/>
      <c r="D44" s="73"/>
      <c r="E44" s="73"/>
      <c r="F44" s="73"/>
      <c r="G44" s="73"/>
      <c r="H44" s="73"/>
      <c r="I44" s="73"/>
    </row>
    <row r="45" spans="1:9">
      <c r="A45" s="73"/>
      <c r="B45" s="73"/>
      <c r="C45" s="73"/>
      <c r="D45" s="73"/>
      <c r="E45" s="73"/>
      <c r="F45" s="73"/>
      <c r="G45" s="73"/>
      <c r="H45" s="73"/>
      <c r="I45" s="73"/>
    </row>
    <row r="46" spans="1:9">
      <c r="A46" s="73"/>
      <c r="B46" s="73"/>
      <c r="C46" s="73"/>
      <c r="D46" s="73"/>
      <c r="E46" s="73"/>
      <c r="F46" s="78"/>
      <c r="G46" s="73"/>
      <c r="H46" s="73"/>
      <c r="I46" s="73"/>
    </row>
    <row r="47" spans="1:9">
      <c r="A47" s="73"/>
      <c r="B47" s="73"/>
      <c r="C47" s="73"/>
      <c r="D47" s="73"/>
      <c r="E47" s="73"/>
      <c r="F47" s="73"/>
      <c r="G47" s="73"/>
      <c r="H47" s="73"/>
      <c r="I47" s="73"/>
    </row>
    <row r="48" spans="1:9">
      <c r="A48" s="73"/>
      <c r="B48" s="73"/>
      <c r="C48" s="73"/>
      <c r="D48" s="73"/>
      <c r="E48" s="73"/>
      <c r="F48" s="73"/>
      <c r="G48" s="73"/>
      <c r="H48" s="73"/>
      <c r="I48" s="73"/>
    </row>
    <row r="49" spans="1:9">
      <c r="A49" s="73"/>
      <c r="B49" s="73"/>
      <c r="C49" s="73"/>
      <c r="D49" s="73"/>
      <c r="E49" s="73"/>
      <c r="F49" s="73"/>
      <c r="G49" s="73"/>
      <c r="H49" s="73"/>
      <c r="I49" s="73"/>
    </row>
    <row r="50" spans="1:9">
      <c r="A50" s="73"/>
      <c r="B50" s="73"/>
      <c r="C50" s="73"/>
      <c r="D50" s="73"/>
      <c r="E50" s="73"/>
      <c r="F50" s="73"/>
      <c r="G50" s="73"/>
      <c r="H50" s="73"/>
      <c r="I50" s="73"/>
    </row>
    <row r="51" spans="1:9">
      <c r="A51" s="73"/>
      <c r="B51" s="73"/>
      <c r="C51" s="73"/>
      <c r="D51" s="73"/>
      <c r="E51" s="73"/>
      <c r="F51" s="73"/>
      <c r="G51" s="73"/>
      <c r="H51" s="73"/>
      <c r="I51" s="73"/>
    </row>
    <row r="52" spans="1:9" ht="18.75">
      <c r="A52" s="373" t="s">
        <v>391</v>
      </c>
      <c r="B52" s="373"/>
      <c r="C52" s="373"/>
      <c r="D52" s="373"/>
      <c r="E52" s="373"/>
      <c r="F52" s="373"/>
      <c r="G52" s="373"/>
      <c r="H52" s="373"/>
      <c r="I52" s="373"/>
    </row>
    <row r="53" spans="1:9">
      <c r="A53" s="73"/>
      <c r="B53" s="73"/>
      <c r="C53" s="73"/>
      <c r="D53" s="73"/>
      <c r="E53" s="73"/>
      <c r="F53" s="73"/>
      <c r="G53" s="73"/>
      <c r="H53" s="73"/>
      <c r="I53" s="73"/>
    </row>
    <row r="184" spans="1:12">
      <c r="A184" s="372"/>
      <c r="B184" s="372"/>
      <c r="C184" s="372"/>
      <c r="D184" s="372"/>
      <c r="E184" s="372"/>
      <c r="F184" s="372"/>
      <c r="G184" s="372"/>
      <c r="H184" s="372"/>
      <c r="I184" s="372"/>
      <c r="J184" s="372"/>
      <c r="K184" s="372"/>
      <c r="L184" s="372"/>
    </row>
    <row r="185" spans="1:12">
      <c r="A185" s="372"/>
      <c r="B185" s="372"/>
      <c r="C185" s="372"/>
      <c r="D185" s="372"/>
      <c r="E185" s="372"/>
      <c r="F185" s="372"/>
      <c r="G185" s="372"/>
      <c r="H185" s="372"/>
      <c r="I185" s="372"/>
      <c r="J185" s="372"/>
      <c r="K185" s="372"/>
      <c r="L185" s="372"/>
    </row>
    <row r="186" spans="1:12">
      <c r="A186" s="372"/>
      <c r="B186" s="372"/>
      <c r="C186" s="372"/>
      <c r="D186" s="372"/>
      <c r="E186" s="372"/>
      <c r="F186" s="372"/>
      <c r="G186" s="372"/>
      <c r="H186" s="372"/>
      <c r="I186" s="372"/>
      <c r="J186" s="372"/>
      <c r="K186" s="372"/>
      <c r="L186" s="372"/>
    </row>
    <row r="187" spans="1:12">
      <c r="A187" s="372"/>
      <c r="B187" s="372"/>
      <c r="C187" s="372"/>
      <c r="D187" s="372"/>
      <c r="E187" s="372"/>
      <c r="F187" s="372"/>
      <c r="G187" s="372"/>
      <c r="H187" s="372"/>
      <c r="I187" s="372"/>
      <c r="J187" s="372"/>
      <c r="K187" s="372"/>
      <c r="L187" s="372"/>
    </row>
    <row r="188" spans="1:12">
      <c r="A188" s="372"/>
      <c r="B188" s="372"/>
      <c r="C188" s="372"/>
      <c r="D188" s="372"/>
      <c r="E188" s="372"/>
      <c r="F188" s="372"/>
      <c r="G188" s="372"/>
      <c r="H188" s="372"/>
      <c r="I188" s="372"/>
      <c r="J188" s="372"/>
      <c r="K188" s="372"/>
      <c r="L188" s="372"/>
    </row>
    <row r="189" spans="1:12">
      <c r="A189" s="372"/>
      <c r="B189" s="372"/>
      <c r="C189" s="372"/>
      <c r="D189" s="372"/>
      <c r="E189" s="372"/>
      <c r="F189" s="372"/>
      <c r="G189" s="372"/>
      <c r="H189" s="372"/>
      <c r="I189" s="372"/>
      <c r="J189" s="372"/>
      <c r="K189" s="372"/>
      <c r="L189" s="372"/>
    </row>
    <row r="190" spans="1:12">
      <c r="A190" s="372"/>
      <c r="B190" s="372"/>
      <c r="C190" s="372"/>
      <c r="D190" s="372"/>
      <c r="E190" s="372"/>
      <c r="F190" s="372"/>
      <c r="G190" s="372"/>
      <c r="H190" s="372"/>
      <c r="I190" s="372"/>
      <c r="J190" s="372"/>
      <c r="K190" s="372"/>
      <c r="L190" s="372"/>
    </row>
    <row r="191" spans="1:12">
      <c r="A191" s="372"/>
      <c r="B191" s="372"/>
      <c r="C191" s="372"/>
      <c r="D191" s="372"/>
      <c r="E191" s="372"/>
      <c r="F191" s="372"/>
      <c r="G191" s="372"/>
      <c r="H191" s="372"/>
      <c r="I191" s="372"/>
      <c r="J191" s="372"/>
      <c r="K191" s="372"/>
      <c r="L191" s="372"/>
    </row>
    <row r="192" spans="1:12">
      <c r="A192" s="372"/>
      <c r="B192" s="372"/>
      <c r="C192" s="372"/>
      <c r="D192" s="372"/>
      <c r="E192" s="372"/>
      <c r="F192" s="372"/>
      <c r="G192" s="372"/>
      <c r="H192" s="372"/>
      <c r="I192" s="372"/>
      <c r="J192" s="372"/>
      <c r="K192" s="372"/>
      <c r="L192" s="372"/>
    </row>
    <row r="193" spans="1:12">
      <c r="A193" s="372"/>
      <c r="B193" s="372"/>
      <c r="C193" s="372"/>
      <c r="D193" s="372"/>
      <c r="E193" s="372"/>
      <c r="F193" s="372"/>
      <c r="G193" s="372"/>
      <c r="H193" s="372"/>
      <c r="I193" s="372"/>
      <c r="J193" s="372"/>
      <c r="K193" s="372"/>
      <c r="L193" s="372"/>
    </row>
    <row r="194" spans="1:12">
      <c r="A194" s="372"/>
      <c r="B194" s="372"/>
      <c r="C194" s="372"/>
      <c r="D194" s="372"/>
      <c r="E194" s="372"/>
      <c r="F194" s="372"/>
      <c r="G194" s="372"/>
      <c r="H194" s="372"/>
      <c r="I194" s="372"/>
      <c r="J194" s="372"/>
      <c r="K194" s="372"/>
      <c r="L194" s="372"/>
    </row>
    <row r="195" spans="1:12">
      <c r="A195" s="372"/>
      <c r="B195" s="372"/>
      <c r="C195" s="372"/>
      <c r="D195" s="372"/>
      <c r="E195" s="372"/>
      <c r="F195" s="372"/>
      <c r="G195" s="372"/>
      <c r="H195" s="372"/>
      <c r="I195" s="372"/>
      <c r="J195" s="372"/>
      <c r="K195" s="372"/>
      <c r="L195" s="372"/>
    </row>
    <row r="196" spans="1:12">
      <c r="A196" s="372"/>
      <c r="B196" s="372"/>
      <c r="C196" s="372"/>
      <c r="D196" s="372"/>
      <c r="E196" s="372"/>
      <c r="F196" s="372"/>
      <c r="G196" s="372"/>
      <c r="H196" s="372"/>
      <c r="I196" s="372"/>
      <c r="J196" s="372"/>
      <c r="K196" s="372"/>
      <c r="L196" s="372"/>
    </row>
    <row r="197" spans="1:12">
      <c r="A197" s="372"/>
      <c r="B197" s="372"/>
      <c r="C197" s="372"/>
      <c r="D197" s="372"/>
      <c r="E197" s="372"/>
      <c r="F197" s="372"/>
      <c r="G197" s="372"/>
      <c r="H197" s="372"/>
      <c r="I197" s="372"/>
      <c r="J197" s="372"/>
      <c r="K197" s="372"/>
      <c r="L197" s="372"/>
    </row>
    <row r="198" spans="1:12">
      <c r="A198" s="372"/>
      <c r="B198" s="372"/>
      <c r="C198" s="372"/>
      <c r="D198" s="372"/>
      <c r="E198" s="372"/>
      <c r="F198" s="372"/>
      <c r="G198" s="372"/>
      <c r="H198" s="372"/>
      <c r="I198" s="372"/>
      <c r="J198" s="372"/>
      <c r="K198" s="372"/>
      <c r="L198" s="372"/>
    </row>
    <row r="199" spans="1:12">
      <c r="A199" s="372"/>
      <c r="B199" s="372"/>
      <c r="C199" s="372"/>
      <c r="D199" s="372"/>
      <c r="E199" s="372"/>
      <c r="F199" s="372"/>
      <c r="G199" s="372"/>
      <c r="H199" s="372"/>
      <c r="I199" s="372"/>
      <c r="J199" s="372"/>
      <c r="K199" s="372"/>
      <c r="L199" s="372"/>
    </row>
    <row r="200" spans="1:12">
      <c r="A200" s="372"/>
      <c r="B200" s="372"/>
      <c r="C200" s="372"/>
      <c r="D200" s="372"/>
      <c r="E200" s="372"/>
      <c r="F200" s="372"/>
      <c r="G200" s="372"/>
      <c r="H200" s="372"/>
      <c r="I200" s="372"/>
      <c r="J200" s="372"/>
      <c r="K200" s="372"/>
      <c r="L200" s="372"/>
    </row>
    <row r="201" spans="1:12">
      <c r="A201" s="372"/>
      <c r="B201" s="372"/>
      <c r="C201" s="372"/>
      <c r="D201" s="372"/>
      <c r="E201" s="372"/>
      <c r="F201" s="372"/>
      <c r="G201" s="372"/>
      <c r="H201" s="372"/>
      <c r="I201" s="372"/>
      <c r="J201" s="372"/>
      <c r="K201" s="372"/>
      <c r="L201" s="372"/>
    </row>
    <row r="202" spans="1:12">
      <c r="A202" s="372"/>
      <c r="B202" s="372"/>
      <c r="C202" s="372"/>
      <c r="D202" s="372"/>
      <c r="E202" s="372"/>
      <c r="F202" s="372"/>
      <c r="G202" s="372"/>
      <c r="H202" s="372"/>
      <c r="I202" s="372"/>
      <c r="J202" s="372"/>
      <c r="K202" s="372"/>
      <c r="L202" s="372"/>
    </row>
    <row r="203" spans="1:12">
      <c r="A203" s="372"/>
      <c r="B203" s="372"/>
      <c r="C203" s="372"/>
      <c r="D203" s="372"/>
      <c r="E203" s="372"/>
      <c r="F203" s="372"/>
      <c r="G203" s="372"/>
      <c r="H203" s="372"/>
      <c r="I203" s="372"/>
      <c r="J203" s="372"/>
      <c r="K203" s="372"/>
      <c r="L203" s="372"/>
    </row>
    <row r="204" spans="1:12">
      <c r="A204" s="372"/>
      <c r="B204" s="372"/>
      <c r="C204" s="372"/>
      <c r="D204" s="372"/>
      <c r="E204" s="372"/>
      <c r="F204" s="372"/>
      <c r="G204" s="372"/>
      <c r="H204" s="372"/>
      <c r="I204" s="372"/>
      <c r="J204" s="372"/>
      <c r="K204" s="372"/>
      <c r="L204" s="372"/>
    </row>
    <row r="205" spans="1:12">
      <c r="A205" s="372"/>
      <c r="B205" s="372"/>
      <c r="C205" s="372"/>
      <c r="D205" s="372"/>
      <c r="E205" s="372"/>
      <c r="F205" s="372"/>
      <c r="G205" s="372"/>
      <c r="H205" s="372"/>
      <c r="I205" s="372"/>
      <c r="J205" s="372"/>
      <c r="K205" s="372"/>
      <c r="L205" s="372"/>
    </row>
    <row r="206" spans="1:12">
      <c r="A206" s="372"/>
      <c r="B206" s="372"/>
      <c r="C206" s="372"/>
      <c r="D206" s="372"/>
      <c r="E206" s="372"/>
      <c r="F206" s="372"/>
      <c r="G206" s="372"/>
      <c r="H206" s="372"/>
      <c r="I206" s="372"/>
      <c r="J206" s="372"/>
      <c r="K206" s="372"/>
      <c r="L206" s="372"/>
    </row>
    <row r="207" spans="1:12">
      <c r="A207" s="372"/>
      <c r="B207" s="372"/>
      <c r="C207" s="372"/>
      <c r="D207" s="372"/>
      <c r="E207" s="372"/>
      <c r="F207" s="372"/>
      <c r="G207" s="372"/>
      <c r="H207" s="372"/>
      <c r="I207" s="372"/>
      <c r="J207" s="372"/>
      <c r="K207" s="372"/>
      <c r="L207" s="372"/>
    </row>
    <row r="227" spans="1:7" ht="15">
      <c r="A227" s="92"/>
      <c r="B227" s="92"/>
      <c r="C227" s="92"/>
      <c r="D227" s="92"/>
      <c r="E227" s="92"/>
      <c r="F227" s="92"/>
      <c r="G227" s="92"/>
    </row>
    <row r="228" spans="1:7" ht="15">
      <c r="A228" s="92"/>
      <c r="B228" s="92"/>
      <c r="C228" s="92"/>
      <c r="D228" s="92"/>
      <c r="E228" s="92"/>
      <c r="F228" s="92"/>
      <c r="G228" s="92"/>
    </row>
    <row r="229" spans="1:7" ht="15">
      <c r="A229" s="92"/>
      <c r="B229" s="92"/>
      <c r="C229" s="92"/>
      <c r="D229" s="92"/>
      <c r="E229" s="92"/>
      <c r="F229" s="92"/>
      <c r="G229" s="92"/>
    </row>
    <row r="233" spans="1:7" ht="15">
      <c r="B233" s="92"/>
      <c r="C233" s="92"/>
      <c r="D233" s="92"/>
      <c r="E233" s="92"/>
    </row>
    <row r="239" spans="1:7" ht="15">
      <c r="B239" s="92"/>
      <c r="C239" s="92"/>
      <c r="D239" s="92"/>
      <c r="E239" s="92"/>
      <c r="F239" s="92"/>
      <c r="G239" s="92"/>
    </row>
    <row r="240" spans="1:7" ht="15">
      <c r="B240" s="92"/>
      <c r="C240" s="92"/>
      <c r="D240" s="92"/>
      <c r="E240" s="92"/>
      <c r="F240" s="92"/>
      <c r="G240" s="92"/>
    </row>
    <row r="241" spans="2:7" ht="15">
      <c r="B241" s="92"/>
      <c r="C241" s="92"/>
      <c r="D241" s="92"/>
      <c r="E241" s="92"/>
      <c r="F241" s="92"/>
      <c r="G241" s="92"/>
    </row>
    <row r="242" spans="2:7" ht="15">
      <c r="B242" s="92"/>
      <c r="C242" s="92"/>
      <c r="D242" s="92"/>
      <c r="E242" s="92"/>
      <c r="F242" s="92"/>
      <c r="G242" s="92"/>
    </row>
    <row r="254" spans="2:7">
      <c r="B254" t="s">
        <v>207</v>
      </c>
    </row>
  </sheetData>
  <mergeCells count="7">
    <mergeCell ref="A184:L207"/>
    <mergeCell ref="A1:I1"/>
    <mergeCell ref="A52:I52"/>
    <mergeCell ref="A18:I18"/>
    <mergeCell ref="A19:I19"/>
    <mergeCell ref="A20:I20"/>
    <mergeCell ref="G6:I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3:L231"/>
  <sheetViews>
    <sheetView tabSelected="1" topLeftCell="A10" zoomScaleNormal="100" zoomScaleSheetLayoutView="130" zoomScalePageLayoutView="115" workbookViewId="0">
      <selection activeCell="N7" sqref="N7"/>
    </sheetView>
  </sheetViews>
  <sheetFormatPr defaultRowHeight="12.75"/>
  <cols>
    <col min="1" max="1" width="10.140625" customWidth="1"/>
    <col min="2" max="2" width="17.42578125" customWidth="1"/>
    <col min="3" max="3" width="23" customWidth="1"/>
    <col min="4" max="4" width="19.7109375" customWidth="1"/>
    <col min="5" max="5" width="19.28515625" customWidth="1"/>
    <col min="6" max="6" width="14.5703125" customWidth="1"/>
  </cols>
  <sheetData>
    <row r="3" spans="1:7" ht="15.75">
      <c r="A3" s="375" t="s">
        <v>210</v>
      </c>
      <c r="B3" s="375"/>
      <c r="C3" s="375"/>
      <c r="D3" s="375"/>
      <c r="E3" s="375"/>
      <c r="F3" s="375"/>
    </row>
    <row r="4" spans="1:7" ht="15.75">
      <c r="A4" s="375" t="s">
        <v>211</v>
      </c>
      <c r="B4" s="375"/>
      <c r="C4" s="375"/>
      <c r="D4" s="375"/>
      <c r="E4" s="375"/>
      <c r="F4" s="375"/>
    </row>
    <row r="5" spans="1:7" ht="32.25" customHeight="1">
      <c r="A5" s="377" t="s">
        <v>441</v>
      </c>
      <c r="B5" s="378"/>
      <c r="C5" s="378"/>
      <c r="D5" s="378"/>
      <c r="E5" s="378"/>
      <c r="F5" s="378"/>
    </row>
    <row r="6" spans="1:7" ht="15.75">
      <c r="A6" s="375"/>
      <c r="B6" s="375"/>
      <c r="C6" s="375"/>
      <c r="D6" s="375"/>
      <c r="E6" s="375"/>
      <c r="F6" s="375"/>
      <c r="G6" s="93"/>
    </row>
    <row r="7" spans="1:7" ht="15.75">
      <c r="A7" s="375"/>
      <c r="B7" s="375"/>
      <c r="C7" s="375"/>
      <c r="D7" s="375"/>
      <c r="E7" s="375"/>
      <c r="F7" s="375"/>
    </row>
    <row r="8" spans="1:7">
      <c r="A8" s="73"/>
      <c r="B8" s="73"/>
      <c r="C8" s="73"/>
      <c r="D8" s="73"/>
      <c r="E8" s="73"/>
      <c r="F8" s="73"/>
    </row>
    <row r="9" spans="1:7" ht="15.75">
      <c r="A9" s="375" t="s">
        <v>310</v>
      </c>
      <c r="B9" s="375"/>
      <c r="C9" s="375"/>
      <c r="D9" s="375"/>
      <c r="E9" s="375"/>
      <c r="F9" s="375"/>
    </row>
    <row r="10" spans="1:7">
      <c r="A10" s="73"/>
      <c r="B10" s="73"/>
      <c r="C10" s="73"/>
      <c r="D10" s="73"/>
      <c r="E10" s="73"/>
      <c r="F10" s="73"/>
    </row>
    <row r="11" spans="1:7" ht="15.75">
      <c r="A11" s="375" t="s">
        <v>443</v>
      </c>
      <c r="B11" s="375"/>
      <c r="C11" s="375"/>
      <c r="D11" s="375"/>
      <c r="E11" s="375"/>
      <c r="F11" s="375"/>
    </row>
    <row r="12" spans="1:7">
      <c r="A12" s="73"/>
      <c r="B12" s="73"/>
      <c r="C12" s="73"/>
      <c r="D12" s="73"/>
      <c r="E12" s="73"/>
      <c r="F12" s="73"/>
    </row>
    <row r="13" spans="1:7">
      <c r="A13" s="73"/>
      <c r="B13" s="73"/>
      <c r="C13" s="73"/>
      <c r="D13" s="73"/>
      <c r="E13" s="73"/>
      <c r="F13" s="73"/>
    </row>
    <row r="14" spans="1:7" ht="15.75">
      <c r="A14" s="375" t="s">
        <v>32</v>
      </c>
      <c r="B14" s="375"/>
      <c r="C14" s="375"/>
      <c r="D14" s="375"/>
      <c r="E14" s="375"/>
      <c r="F14" s="375"/>
    </row>
    <row r="15" spans="1:7">
      <c r="A15" s="73"/>
      <c r="B15" s="73"/>
      <c r="C15" s="73"/>
      <c r="D15" s="73"/>
      <c r="E15" s="73"/>
      <c r="F15" s="73"/>
    </row>
    <row r="16" spans="1:7" ht="15.75">
      <c r="A16" s="375" t="s">
        <v>33</v>
      </c>
      <c r="B16" s="375"/>
      <c r="C16" s="375"/>
      <c r="D16" s="375"/>
      <c r="E16" s="375"/>
      <c r="F16" s="375"/>
    </row>
    <row r="17" spans="1:7">
      <c r="A17" s="73"/>
      <c r="B17" s="73"/>
      <c r="C17" s="73"/>
      <c r="D17" s="73"/>
      <c r="E17" s="73"/>
      <c r="F17" s="73"/>
    </row>
    <row r="18" spans="1:7" ht="15.75">
      <c r="A18" s="375" t="s">
        <v>31</v>
      </c>
      <c r="B18" s="375"/>
      <c r="C18" s="375"/>
      <c r="D18" s="375"/>
      <c r="E18" s="375"/>
      <c r="F18" s="375"/>
    </row>
    <row r="19" spans="1:7" ht="15.75">
      <c r="A19" s="375" t="s">
        <v>534</v>
      </c>
      <c r="B19" s="375"/>
      <c r="C19" s="375"/>
      <c r="D19" s="375"/>
      <c r="E19" s="375"/>
      <c r="F19" s="375"/>
      <c r="G19" s="27"/>
    </row>
    <row r="20" spans="1:7" ht="15.75">
      <c r="A20" s="9"/>
      <c r="B20" s="73"/>
      <c r="C20" s="73"/>
      <c r="D20" s="73"/>
      <c r="E20" s="73"/>
      <c r="F20" s="9"/>
      <c r="G20" s="27"/>
    </row>
    <row r="21" spans="1:7" ht="15.75">
      <c r="A21" s="41" t="s">
        <v>447</v>
      </c>
      <c r="B21" s="84"/>
      <c r="C21" s="11"/>
      <c r="D21" s="11"/>
      <c r="E21" s="11"/>
      <c r="F21" s="11"/>
      <c r="G21" s="27"/>
    </row>
    <row r="22" spans="1:7" ht="15.75">
      <c r="A22" s="41" t="s">
        <v>535</v>
      </c>
      <c r="B22" s="84"/>
      <c r="C22" s="11"/>
      <c r="D22" s="11"/>
      <c r="E22" s="11"/>
      <c r="F22" s="11"/>
      <c r="G22" s="27"/>
    </row>
    <row r="23" spans="1:7" ht="15.75">
      <c r="A23" s="41" t="s">
        <v>536</v>
      </c>
      <c r="B23" s="84"/>
      <c r="C23" s="11"/>
      <c r="D23" s="11"/>
      <c r="E23" s="85"/>
      <c r="F23" s="11"/>
      <c r="G23" s="27"/>
    </row>
    <row r="24" spans="1:7">
      <c r="A24" s="73"/>
      <c r="B24" s="73"/>
      <c r="C24" s="73"/>
      <c r="D24" s="73"/>
      <c r="E24" s="73"/>
      <c r="F24" s="73"/>
      <c r="G24" s="27"/>
    </row>
    <row r="25" spans="1:7">
      <c r="A25" s="73"/>
      <c r="B25" s="73"/>
      <c r="C25" s="73"/>
      <c r="D25" s="73"/>
      <c r="E25" s="73"/>
      <c r="F25" s="73"/>
      <c r="G25" s="27"/>
    </row>
    <row r="26" spans="1:7" ht="15.75">
      <c r="A26" s="375" t="s">
        <v>34</v>
      </c>
      <c r="B26" s="375"/>
      <c r="C26" s="375"/>
      <c r="D26" s="375"/>
      <c r="E26" s="375"/>
      <c r="F26" s="375"/>
      <c r="G26" s="27"/>
    </row>
    <row r="27" spans="1:7">
      <c r="A27" s="73"/>
      <c r="B27" s="73"/>
      <c r="C27" s="73"/>
      <c r="D27" s="73"/>
      <c r="E27" s="73"/>
      <c r="F27" s="73"/>
      <c r="G27" s="27"/>
    </row>
    <row r="28" spans="1:7" ht="15.75">
      <c r="A28" s="376" t="s">
        <v>35</v>
      </c>
      <c r="B28" s="376"/>
      <c r="C28" s="376"/>
      <c r="D28" s="376"/>
      <c r="E28" s="376"/>
      <c r="F28" s="376"/>
      <c r="G28" s="27"/>
    </row>
    <row r="29" spans="1:7" ht="15.75">
      <c r="A29" s="376" t="s">
        <v>36</v>
      </c>
      <c r="B29" s="376"/>
      <c r="C29" s="376"/>
      <c r="D29" s="376"/>
      <c r="E29" s="376"/>
      <c r="F29" s="376"/>
      <c r="G29" s="27"/>
    </row>
    <row r="30" spans="1:7">
      <c r="A30" s="73"/>
      <c r="B30" s="73"/>
      <c r="C30" s="73"/>
      <c r="D30" s="73"/>
      <c r="E30" s="73"/>
      <c r="F30" s="73"/>
      <c r="G30" s="27"/>
    </row>
    <row r="31" spans="1:7">
      <c r="G31" s="27"/>
    </row>
    <row r="32" spans="1:7" ht="13.5" thickBot="1">
      <c r="G32" s="27"/>
    </row>
    <row r="33" spans="1:7" ht="15.75" customHeight="1">
      <c r="A33" s="379" t="s">
        <v>15</v>
      </c>
      <c r="B33" s="382" t="s">
        <v>0</v>
      </c>
      <c r="C33" s="382" t="s">
        <v>1</v>
      </c>
      <c r="D33" s="34" t="s">
        <v>2</v>
      </c>
      <c r="E33" s="35" t="s">
        <v>4</v>
      </c>
      <c r="F33" s="385" t="s">
        <v>6</v>
      </c>
      <c r="G33" s="27"/>
    </row>
    <row r="34" spans="1:7" ht="15.75">
      <c r="A34" s="380"/>
      <c r="B34" s="383"/>
      <c r="C34" s="383"/>
      <c r="D34" s="1" t="s">
        <v>3</v>
      </c>
      <c r="E34" s="3" t="s">
        <v>5</v>
      </c>
      <c r="F34" s="386"/>
      <c r="G34" s="27"/>
    </row>
    <row r="35" spans="1:7" ht="16.5" thickBot="1">
      <c r="A35" s="381"/>
      <c r="B35" s="384"/>
      <c r="C35" s="384"/>
      <c r="D35" s="2" t="s">
        <v>445</v>
      </c>
      <c r="E35" s="4" t="s">
        <v>446</v>
      </c>
      <c r="F35" s="387"/>
      <c r="G35" s="27"/>
    </row>
    <row r="36" spans="1:7" ht="16.5" thickBot="1">
      <c r="A36" s="36"/>
      <c r="B36" s="5"/>
      <c r="C36" s="5"/>
      <c r="D36" s="4"/>
      <c r="E36" s="4"/>
      <c r="F36" s="37"/>
      <c r="G36" s="27"/>
    </row>
    <row r="37" spans="1:7" ht="16.5" thickBot="1">
      <c r="A37" s="36"/>
      <c r="B37" s="5"/>
      <c r="C37" s="5"/>
      <c r="D37" s="6">
        <f>SUM(D38+D58+D61)</f>
        <v>3009000000</v>
      </c>
      <c r="E37" s="6">
        <f>SUM(E38+E58+E61)</f>
        <v>2937691290.46</v>
      </c>
      <c r="F37" s="38">
        <f>SUM(E37/D37)</f>
        <v>0.97630152557660355</v>
      </c>
      <c r="G37" s="27"/>
    </row>
    <row r="38" spans="1:7" ht="16.5" thickBot="1">
      <c r="A38" s="36"/>
      <c r="B38" s="5">
        <v>700000</v>
      </c>
      <c r="C38" s="5" t="s">
        <v>21</v>
      </c>
      <c r="D38" s="6">
        <f>SUM(D39+D46+D50)</f>
        <v>2789000000</v>
      </c>
      <c r="E38" s="6">
        <f>SUM(E39+E46+E50+E56)</f>
        <v>2741083916.9699998</v>
      </c>
      <c r="F38" s="38">
        <f>SUM(E38/D38)</f>
        <v>0.98281961884904978</v>
      </c>
      <c r="G38" s="27"/>
    </row>
    <row r="39" spans="1:7" ht="16.5" thickBot="1">
      <c r="A39" s="36"/>
      <c r="B39" s="5">
        <v>710000</v>
      </c>
      <c r="C39" s="5" t="s">
        <v>7</v>
      </c>
      <c r="D39" s="6">
        <f>SUM(D40+D41+D42+D43+D44+D45)</f>
        <v>1439950000</v>
      </c>
      <c r="E39" s="6">
        <f>SUM(E40+E41+E42+E43+E44)</f>
        <v>1362218570.1499999</v>
      </c>
      <c r="F39" s="38">
        <f>SUM(E39/D39)</f>
        <v>0.94601796600576404</v>
      </c>
      <c r="G39" s="27"/>
    </row>
    <row r="40" spans="1:7" ht="63.75" thickBot="1">
      <c r="A40" s="39">
        <v>1</v>
      </c>
      <c r="B40" s="7">
        <v>711000</v>
      </c>
      <c r="C40" s="7" t="s">
        <v>16</v>
      </c>
      <c r="D40" s="8">
        <v>910700000</v>
      </c>
      <c r="E40" s="8">
        <v>859649882.80999994</v>
      </c>
      <c r="F40" s="40">
        <f>SUM(E40/D40)</f>
        <v>0.94394409005160862</v>
      </c>
      <c r="G40" s="27"/>
    </row>
    <row r="41" spans="1:7" ht="32.25" thickBot="1">
      <c r="A41" s="39">
        <v>2</v>
      </c>
      <c r="B41" s="7">
        <v>712000</v>
      </c>
      <c r="C41" s="7" t="s">
        <v>184</v>
      </c>
      <c r="D41" s="8">
        <v>0</v>
      </c>
      <c r="E41" s="8">
        <v>155.88</v>
      </c>
      <c r="F41" s="40">
        <v>0</v>
      </c>
      <c r="G41" s="27"/>
    </row>
    <row r="42" spans="1:7" ht="32.25" thickBot="1">
      <c r="A42" s="36">
        <v>3</v>
      </c>
      <c r="B42" s="7">
        <v>713000</v>
      </c>
      <c r="C42" s="7" t="s">
        <v>8</v>
      </c>
      <c r="D42" s="8">
        <v>397000000</v>
      </c>
      <c r="E42" s="8">
        <v>380682799.13999999</v>
      </c>
      <c r="F42" s="38">
        <f>SUM(E42/D42)</f>
        <v>0.95889873838790929</v>
      </c>
      <c r="G42" s="27"/>
    </row>
    <row r="43" spans="1:7" ht="37.5" customHeight="1" thickBot="1">
      <c r="A43" s="39">
        <v>4</v>
      </c>
      <c r="B43" s="7">
        <v>714000</v>
      </c>
      <c r="C43" s="7" t="s">
        <v>9</v>
      </c>
      <c r="D43" s="8">
        <v>82250000</v>
      </c>
      <c r="E43" s="8">
        <v>76328073.200000003</v>
      </c>
      <c r="F43" s="38">
        <f>SUM(E43/D43)</f>
        <v>0.92800088996960495</v>
      </c>
      <c r="G43" s="27"/>
    </row>
    <row r="44" spans="1:7" ht="16.5" thickBot="1">
      <c r="A44" s="39">
        <v>5</v>
      </c>
      <c r="B44" s="7">
        <v>716000</v>
      </c>
      <c r="C44" s="7" t="s">
        <v>10</v>
      </c>
      <c r="D44" s="8">
        <v>50000000</v>
      </c>
      <c r="E44" s="8">
        <v>45557659.119999997</v>
      </c>
      <c r="F44" s="38">
        <f>SUM(E44/D44)</f>
        <v>0.91115318239999998</v>
      </c>
      <c r="G44" s="27"/>
    </row>
    <row r="45" spans="1:7" s="93" customFormat="1" ht="16.5" thickBot="1">
      <c r="A45" s="39">
        <v>6</v>
      </c>
      <c r="B45" s="7">
        <v>717000</v>
      </c>
      <c r="C45" s="7" t="s">
        <v>311</v>
      </c>
      <c r="D45" s="8">
        <v>0</v>
      </c>
      <c r="E45" s="8">
        <v>0</v>
      </c>
      <c r="F45" s="38"/>
      <c r="G45" s="27"/>
    </row>
    <row r="46" spans="1:7" ht="38.25" customHeight="1" thickBot="1">
      <c r="A46" s="36"/>
      <c r="B46" s="5">
        <v>730000</v>
      </c>
      <c r="C46" s="5" t="s">
        <v>11</v>
      </c>
      <c r="D46" s="6">
        <f>SUM(D47+D48+D49)</f>
        <v>877000000</v>
      </c>
      <c r="E46" s="6">
        <f>SUM(E47+E48+E49)</f>
        <v>939758844.21999991</v>
      </c>
      <c r="F46" s="38">
        <f>SUM(E46/D46)</f>
        <v>1.0715608257924742</v>
      </c>
      <c r="G46" s="27"/>
    </row>
    <row r="47" spans="1:7" ht="38.25" customHeight="1" thickBot="1">
      <c r="A47" s="36">
        <v>7</v>
      </c>
      <c r="B47" s="5">
        <v>731000</v>
      </c>
      <c r="C47" s="5" t="s">
        <v>164</v>
      </c>
      <c r="D47" s="6">
        <v>0</v>
      </c>
      <c r="E47" s="6">
        <v>8251082.75</v>
      </c>
      <c r="F47" s="67">
        <v>0</v>
      </c>
      <c r="G47" s="27"/>
    </row>
    <row r="48" spans="1:7" ht="50.25" customHeight="1" thickBot="1">
      <c r="A48" s="36">
        <v>8</v>
      </c>
      <c r="B48" s="5">
        <v>732000</v>
      </c>
      <c r="C48" s="5" t="s">
        <v>165</v>
      </c>
      <c r="D48" s="6">
        <v>36000000</v>
      </c>
      <c r="E48" s="6">
        <v>28398964.420000002</v>
      </c>
      <c r="F48" s="38">
        <f>SUM(E48/D48)</f>
        <v>0.78886012277777784</v>
      </c>
      <c r="G48" s="27"/>
    </row>
    <row r="49" spans="1:7" ht="57" customHeight="1" thickBot="1">
      <c r="A49" s="39">
        <v>9</v>
      </c>
      <c r="B49" s="7">
        <v>733000</v>
      </c>
      <c r="C49" s="7" t="s">
        <v>17</v>
      </c>
      <c r="D49" s="8">
        <v>841000000</v>
      </c>
      <c r="E49" s="8">
        <v>903108797.04999995</v>
      </c>
      <c r="F49" s="38">
        <f t="shared" ref="F49:F53" si="0">SUM(E49/D49)</f>
        <v>1.0738511260998811</v>
      </c>
      <c r="G49" s="27"/>
    </row>
    <row r="50" spans="1:7" ht="16.5" thickBot="1">
      <c r="A50" s="36"/>
      <c r="B50" s="5">
        <v>740000</v>
      </c>
      <c r="C50" s="7" t="s">
        <v>12</v>
      </c>
      <c r="D50" s="6">
        <f>SUM(D51+D52+D53+D54+D55)</f>
        <v>472050000</v>
      </c>
      <c r="E50" s="6">
        <f>SUM(E51+E52+E53+E54+E55)</f>
        <v>438549889.68999994</v>
      </c>
      <c r="F50" s="38">
        <f>SUM(E50/D50)</f>
        <v>0.92903270774282376</v>
      </c>
      <c r="G50" s="27"/>
    </row>
    <row r="51" spans="1:7" ht="32.25" thickBot="1">
      <c r="A51" s="39">
        <v>10</v>
      </c>
      <c r="B51" s="7">
        <v>741000</v>
      </c>
      <c r="C51" s="5" t="s">
        <v>13</v>
      </c>
      <c r="D51" s="8">
        <v>276450000</v>
      </c>
      <c r="E51" s="8">
        <v>264499633.53</v>
      </c>
      <c r="F51" s="38">
        <f t="shared" si="0"/>
        <v>0.95677205111231689</v>
      </c>
      <c r="G51" s="27"/>
    </row>
    <row r="52" spans="1:7" ht="72.75" customHeight="1" thickBot="1">
      <c r="A52" s="36">
        <v>11</v>
      </c>
      <c r="B52" s="7">
        <v>742000</v>
      </c>
      <c r="C52" s="5" t="s">
        <v>18</v>
      </c>
      <c r="D52" s="8">
        <v>67400000</v>
      </c>
      <c r="E52" s="8">
        <v>33783217.25</v>
      </c>
      <c r="F52" s="38">
        <f>SUM(E52/D52)</f>
        <v>0.50123467729970328</v>
      </c>
      <c r="G52" s="27"/>
    </row>
    <row r="53" spans="1:7" ht="69" customHeight="1" thickBot="1">
      <c r="A53" s="89">
        <v>12</v>
      </c>
      <c r="B53" s="7">
        <v>743000</v>
      </c>
      <c r="C53" s="5" t="s">
        <v>30</v>
      </c>
      <c r="D53" s="8">
        <v>38200000</v>
      </c>
      <c r="E53" s="8">
        <v>29410915.09</v>
      </c>
      <c r="F53" s="38">
        <f t="shared" si="0"/>
        <v>0.7699192431937173</v>
      </c>
      <c r="G53" s="27"/>
    </row>
    <row r="54" spans="1:7" ht="69" customHeight="1" thickBot="1">
      <c r="A54" s="42">
        <v>13</v>
      </c>
      <c r="B54" s="7">
        <v>744000</v>
      </c>
      <c r="C54" s="5" t="s">
        <v>174</v>
      </c>
      <c r="D54" s="8">
        <v>0</v>
      </c>
      <c r="E54" s="8">
        <v>7442485.0999999996</v>
      </c>
      <c r="F54" s="38">
        <v>0</v>
      </c>
      <c r="G54" s="27"/>
    </row>
    <row r="55" spans="1:7" ht="54" customHeight="1" thickBot="1">
      <c r="A55" s="36">
        <v>14</v>
      </c>
      <c r="B55" s="7">
        <v>745000</v>
      </c>
      <c r="C55" s="5" t="s">
        <v>19</v>
      </c>
      <c r="D55" s="8">
        <v>90000000</v>
      </c>
      <c r="E55" s="8">
        <v>103413638.72</v>
      </c>
      <c r="F55" s="38">
        <f>SUM(E55/D55)</f>
        <v>1.1490404302222221</v>
      </c>
      <c r="G55" s="27"/>
    </row>
    <row r="56" spans="1:7" s="93" customFormat="1" ht="54" customHeight="1" thickBot="1">
      <c r="A56" s="251"/>
      <c r="B56" s="7">
        <v>780000</v>
      </c>
      <c r="C56" s="5" t="s">
        <v>444</v>
      </c>
      <c r="D56" s="8">
        <v>0</v>
      </c>
      <c r="E56" s="8">
        <f>SUM(E57)</f>
        <v>556612.91</v>
      </c>
      <c r="F56" s="38">
        <v>0</v>
      </c>
      <c r="G56" s="27"/>
    </row>
    <row r="57" spans="1:7" s="93" customFormat="1" ht="54" customHeight="1" thickBot="1">
      <c r="A57" s="251"/>
      <c r="B57" s="7">
        <v>781000</v>
      </c>
      <c r="C57" s="5" t="s">
        <v>444</v>
      </c>
      <c r="D57" s="8">
        <v>0</v>
      </c>
      <c r="E57" s="8">
        <v>556612.91</v>
      </c>
      <c r="F57" s="38">
        <v>0</v>
      </c>
      <c r="G57" s="27"/>
    </row>
    <row r="58" spans="1:7" ht="71.25" customHeight="1" thickBot="1">
      <c r="A58" s="36"/>
      <c r="B58" s="7">
        <v>800000</v>
      </c>
      <c r="C58" s="7" t="s">
        <v>22</v>
      </c>
      <c r="D58" s="8">
        <f>SUM(D59+D60)</f>
        <v>40000000</v>
      </c>
      <c r="E58" s="8">
        <f>SUM(E59+E60)</f>
        <v>16607374</v>
      </c>
      <c r="F58" s="38">
        <f>SUM(E58/D58)</f>
        <v>0.41518434999999998</v>
      </c>
      <c r="G58" s="27"/>
    </row>
    <row r="59" spans="1:7" ht="71.25" customHeight="1" thickBot="1">
      <c r="A59" s="36">
        <v>15</v>
      </c>
      <c r="B59" s="7">
        <v>812000</v>
      </c>
      <c r="C59" s="7" t="s">
        <v>407</v>
      </c>
      <c r="D59" s="8">
        <v>0</v>
      </c>
      <c r="E59" s="8">
        <v>0</v>
      </c>
      <c r="F59" s="38">
        <v>0</v>
      </c>
      <c r="G59" s="27"/>
    </row>
    <row r="60" spans="1:7" ht="57" customHeight="1" thickBot="1">
      <c r="A60" s="152">
        <v>16</v>
      </c>
      <c r="B60" s="167">
        <v>841000</v>
      </c>
      <c r="C60" s="167" t="s">
        <v>23</v>
      </c>
      <c r="D60" s="169">
        <v>40000000</v>
      </c>
      <c r="E60" s="169">
        <v>16607374</v>
      </c>
      <c r="F60" s="168">
        <f>SUM(E60/D60)</f>
        <v>0.41518434999999998</v>
      </c>
      <c r="G60" s="27"/>
    </row>
    <row r="61" spans="1:7" s="93" customFormat="1" ht="79.5" thickBot="1">
      <c r="A61" s="170">
        <v>17</v>
      </c>
      <c r="B61" s="171">
        <v>900000</v>
      </c>
      <c r="C61" s="171" t="s">
        <v>392</v>
      </c>
      <c r="D61" s="172">
        <f>SUM(D62)</f>
        <v>180000000</v>
      </c>
      <c r="E61" s="172">
        <f>SUM(E62)</f>
        <v>179999999.49000001</v>
      </c>
      <c r="F61" s="173">
        <f>SUM(E61/D61)</f>
        <v>0.99999999716666677</v>
      </c>
      <c r="G61" s="27"/>
    </row>
    <row r="62" spans="1:7" s="93" customFormat="1" ht="57" customHeight="1" thickBot="1">
      <c r="A62" s="170">
        <v>18</v>
      </c>
      <c r="B62" s="171">
        <v>910000</v>
      </c>
      <c r="C62" s="171" t="s">
        <v>393</v>
      </c>
      <c r="D62" s="172">
        <f>SUM(D63)</f>
        <v>180000000</v>
      </c>
      <c r="E62" s="172">
        <f>SUM(E63)</f>
        <v>179999999.49000001</v>
      </c>
      <c r="F62" s="173">
        <f>SUM(E62/D62)</f>
        <v>0.99999999716666677</v>
      </c>
      <c r="G62" s="27"/>
    </row>
    <row r="63" spans="1:7" s="93" customFormat="1" ht="57" customHeight="1" thickBot="1">
      <c r="A63" s="170">
        <v>19</v>
      </c>
      <c r="B63" s="171">
        <v>911000</v>
      </c>
      <c r="C63" s="171" t="s">
        <v>394</v>
      </c>
      <c r="D63" s="172">
        <v>180000000</v>
      </c>
      <c r="E63" s="172">
        <v>179999999.49000001</v>
      </c>
      <c r="F63" s="173">
        <f>SUM(E63/D63)</f>
        <v>0.99999999716666677</v>
      </c>
      <c r="G63" s="27"/>
    </row>
    <row r="64" spans="1:7" ht="16.5" thickBot="1">
      <c r="A64" s="75"/>
      <c r="B64" s="76"/>
      <c r="C64" s="76" t="s">
        <v>14</v>
      </c>
      <c r="D64" s="8">
        <f>SUM(D38+D58+D63)</f>
        <v>3009000000</v>
      </c>
      <c r="E64" s="8">
        <f>SUM(E38+E58+E62)</f>
        <v>2937691290.46</v>
      </c>
      <c r="F64" s="77">
        <f>SUM(E64/D64)</f>
        <v>0.97630152557660355</v>
      </c>
      <c r="G64" s="27"/>
    </row>
    <row r="65" spans="7:7">
      <c r="G65" s="27"/>
    </row>
    <row r="66" spans="7:7">
      <c r="G66" s="27"/>
    </row>
    <row r="67" spans="7:7">
      <c r="G67" s="27"/>
    </row>
    <row r="68" spans="7:7">
      <c r="G68" s="27"/>
    </row>
    <row r="69" spans="7:7">
      <c r="G69" s="27"/>
    </row>
    <row r="70" spans="7:7">
      <c r="G70" s="27"/>
    </row>
    <row r="71" spans="7:7">
      <c r="G71" s="27"/>
    </row>
    <row r="72" spans="7:7">
      <c r="G72" s="27"/>
    </row>
    <row r="73" spans="7:7">
      <c r="G73" s="27"/>
    </row>
    <row r="74" spans="7:7">
      <c r="G74" s="27"/>
    </row>
    <row r="75" spans="7:7">
      <c r="G75" s="27"/>
    </row>
    <row r="76" spans="7:7">
      <c r="G76" s="27"/>
    </row>
    <row r="77" spans="7:7">
      <c r="G77" s="27"/>
    </row>
    <row r="78" spans="7:7">
      <c r="G78" s="27"/>
    </row>
    <row r="79" spans="7:7">
      <c r="G79" s="27"/>
    </row>
    <row r="80" spans="7:7">
      <c r="G80" s="27"/>
    </row>
    <row r="81" spans="7:7">
      <c r="G81" s="27"/>
    </row>
    <row r="82" spans="7:7">
      <c r="G82" s="27"/>
    </row>
    <row r="83" spans="7:7">
      <c r="G83" s="27"/>
    </row>
    <row r="84" spans="7:7">
      <c r="G84" s="27"/>
    </row>
    <row r="85" spans="7:7">
      <c r="G85" s="27"/>
    </row>
    <row r="86" spans="7:7">
      <c r="G86" s="27"/>
    </row>
    <row r="87" spans="7:7">
      <c r="G87" s="27"/>
    </row>
    <row r="88" spans="7:7">
      <c r="G88" s="27"/>
    </row>
    <row r="89" spans="7:7">
      <c r="G89" s="27"/>
    </row>
    <row r="90" spans="7:7">
      <c r="G90" s="27"/>
    </row>
    <row r="91" spans="7:7">
      <c r="G91" s="27"/>
    </row>
    <row r="92" spans="7:7">
      <c r="G92" s="27"/>
    </row>
    <row r="93" spans="7:7">
      <c r="G93" s="27"/>
    </row>
    <row r="94" spans="7:7">
      <c r="G94" s="27"/>
    </row>
    <row r="95" spans="7:7">
      <c r="G95" s="27"/>
    </row>
    <row r="96" spans="7:7">
      <c r="G96" s="27"/>
    </row>
    <row r="97" spans="7:7">
      <c r="G97" s="27"/>
    </row>
    <row r="98" spans="7:7">
      <c r="G98" s="27"/>
    </row>
    <row r="99" spans="7:7">
      <c r="G99" s="27"/>
    </row>
    <row r="100" spans="7:7">
      <c r="G100" s="27"/>
    </row>
    <row r="101" spans="7:7">
      <c r="G101" s="27"/>
    </row>
    <row r="102" spans="7:7">
      <c r="G102" s="27"/>
    </row>
    <row r="103" spans="7:7">
      <c r="G103" s="27"/>
    </row>
    <row r="104" spans="7:7">
      <c r="G104" s="27"/>
    </row>
    <row r="105" spans="7:7">
      <c r="G105" s="27"/>
    </row>
    <row r="161" spans="1:12">
      <c r="A161" s="372"/>
      <c r="B161" s="372"/>
      <c r="C161" s="372"/>
      <c r="D161" s="372"/>
      <c r="E161" s="372"/>
      <c r="F161" s="372"/>
      <c r="G161" s="372"/>
      <c r="H161" s="372"/>
      <c r="I161" s="372"/>
      <c r="J161" s="372"/>
      <c r="K161" s="372"/>
      <c r="L161" s="372"/>
    </row>
    <row r="162" spans="1:12">
      <c r="A162" s="372"/>
      <c r="B162" s="372"/>
      <c r="C162" s="372"/>
      <c r="D162" s="372"/>
      <c r="E162" s="372"/>
      <c r="F162" s="372"/>
      <c r="G162" s="372"/>
      <c r="H162" s="372"/>
      <c r="I162" s="372"/>
      <c r="J162" s="372"/>
      <c r="K162" s="372"/>
      <c r="L162" s="372"/>
    </row>
    <row r="163" spans="1:12">
      <c r="A163" s="372"/>
      <c r="B163" s="372"/>
      <c r="C163" s="372"/>
      <c r="D163" s="372"/>
      <c r="E163" s="372"/>
      <c r="F163" s="372"/>
      <c r="G163" s="372"/>
      <c r="H163" s="372"/>
      <c r="I163" s="372"/>
      <c r="J163" s="372"/>
      <c r="K163" s="372"/>
      <c r="L163" s="372"/>
    </row>
    <row r="164" spans="1:12">
      <c r="A164" s="372"/>
      <c r="B164" s="372"/>
      <c r="C164" s="372"/>
      <c r="D164" s="372"/>
      <c r="E164" s="372"/>
      <c r="F164" s="372"/>
      <c r="G164" s="372"/>
      <c r="H164" s="372"/>
      <c r="I164" s="372"/>
      <c r="J164" s="372"/>
      <c r="K164" s="372"/>
      <c r="L164" s="372"/>
    </row>
    <row r="165" spans="1:12">
      <c r="A165" s="372"/>
      <c r="B165" s="372"/>
      <c r="C165" s="372"/>
      <c r="D165" s="372"/>
      <c r="E165" s="372"/>
      <c r="F165" s="372"/>
      <c r="G165" s="372"/>
      <c r="H165" s="372"/>
      <c r="I165" s="372"/>
      <c r="J165" s="372"/>
      <c r="K165" s="372"/>
      <c r="L165" s="372"/>
    </row>
    <row r="166" spans="1:12">
      <c r="A166" s="372"/>
      <c r="B166" s="372"/>
      <c r="C166" s="372"/>
      <c r="D166" s="372"/>
      <c r="E166" s="372"/>
      <c r="F166" s="372"/>
      <c r="G166" s="372"/>
      <c r="H166" s="372"/>
      <c r="I166" s="372"/>
      <c r="J166" s="372"/>
      <c r="K166" s="372"/>
      <c r="L166" s="372"/>
    </row>
    <row r="167" spans="1:12">
      <c r="A167" s="372"/>
      <c r="B167" s="372"/>
      <c r="C167" s="372"/>
      <c r="D167" s="372"/>
      <c r="E167" s="372"/>
      <c r="F167" s="372"/>
      <c r="G167" s="372"/>
      <c r="H167" s="372"/>
      <c r="I167" s="372"/>
      <c r="J167" s="372"/>
      <c r="K167" s="372"/>
      <c r="L167" s="372"/>
    </row>
    <row r="168" spans="1:12">
      <c r="A168" s="372"/>
      <c r="B168" s="372"/>
      <c r="C168" s="372"/>
      <c r="D168" s="372"/>
      <c r="E168" s="372"/>
      <c r="F168" s="372"/>
      <c r="G168" s="372"/>
      <c r="H168" s="372"/>
      <c r="I168" s="372"/>
      <c r="J168" s="372"/>
      <c r="K168" s="372"/>
      <c r="L168" s="372"/>
    </row>
    <row r="169" spans="1:12">
      <c r="A169" s="372"/>
      <c r="B169" s="372"/>
      <c r="C169" s="372"/>
      <c r="D169" s="372"/>
      <c r="E169" s="372"/>
      <c r="F169" s="372"/>
      <c r="G169" s="372"/>
      <c r="H169" s="372"/>
      <c r="I169" s="372"/>
      <c r="J169" s="372"/>
      <c r="K169" s="372"/>
      <c r="L169" s="372"/>
    </row>
    <row r="170" spans="1:12">
      <c r="A170" s="372"/>
      <c r="B170" s="372"/>
      <c r="C170" s="372"/>
      <c r="D170" s="372"/>
      <c r="E170" s="372"/>
      <c r="F170" s="372"/>
      <c r="G170" s="372"/>
      <c r="H170" s="372"/>
      <c r="I170" s="372"/>
      <c r="J170" s="372"/>
      <c r="K170" s="372"/>
      <c r="L170" s="372"/>
    </row>
    <row r="171" spans="1:12">
      <c r="A171" s="372"/>
      <c r="B171" s="372"/>
      <c r="C171" s="372"/>
      <c r="D171" s="372"/>
      <c r="E171" s="372"/>
      <c r="F171" s="372"/>
      <c r="G171" s="372"/>
      <c r="H171" s="372"/>
      <c r="I171" s="372"/>
      <c r="J171" s="372"/>
      <c r="K171" s="372"/>
      <c r="L171" s="372"/>
    </row>
    <row r="172" spans="1:12">
      <c r="A172" s="372"/>
      <c r="B172" s="372"/>
      <c r="C172" s="372"/>
      <c r="D172" s="372"/>
      <c r="E172" s="372"/>
      <c r="F172" s="372"/>
      <c r="G172" s="372"/>
      <c r="H172" s="372"/>
      <c r="I172" s="372"/>
      <c r="J172" s="372"/>
      <c r="K172" s="372"/>
      <c r="L172" s="372"/>
    </row>
    <row r="173" spans="1:12">
      <c r="A173" s="372"/>
      <c r="B173" s="372"/>
      <c r="C173" s="372"/>
      <c r="D173" s="372"/>
      <c r="E173" s="372"/>
      <c r="F173" s="372"/>
      <c r="G173" s="372"/>
      <c r="H173" s="372"/>
      <c r="I173" s="372"/>
      <c r="J173" s="372"/>
      <c r="K173" s="372"/>
      <c r="L173" s="372"/>
    </row>
    <row r="174" spans="1:12">
      <c r="A174" s="372"/>
      <c r="B174" s="372"/>
      <c r="C174" s="372"/>
      <c r="D174" s="372"/>
      <c r="E174" s="372"/>
      <c r="F174" s="372"/>
      <c r="G174" s="372"/>
      <c r="H174" s="372"/>
      <c r="I174" s="372"/>
      <c r="J174" s="372"/>
      <c r="K174" s="372"/>
      <c r="L174" s="372"/>
    </row>
    <row r="175" spans="1:12">
      <c r="A175" s="372"/>
      <c r="B175" s="372"/>
      <c r="C175" s="372"/>
      <c r="D175" s="372"/>
      <c r="E175" s="372"/>
      <c r="F175" s="372"/>
      <c r="G175" s="372"/>
      <c r="H175" s="372"/>
      <c r="I175" s="372"/>
      <c r="J175" s="372"/>
      <c r="K175" s="372"/>
      <c r="L175" s="372"/>
    </row>
    <row r="176" spans="1:12">
      <c r="A176" s="372"/>
      <c r="B176" s="372"/>
      <c r="C176" s="372"/>
      <c r="D176" s="372"/>
      <c r="E176" s="372"/>
      <c r="F176" s="372"/>
      <c r="G176" s="372"/>
      <c r="H176" s="372"/>
      <c r="I176" s="372"/>
      <c r="J176" s="372"/>
      <c r="K176" s="372"/>
      <c r="L176" s="372"/>
    </row>
    <row r="177" spans="1:12">
      <c r="A177" s="372"/>
      <c r="B177" s="372"/>
      <c r="C177" s="372"/>
      <c r="D177" s="372"/>
      <c r="E177" s="372"/>
      <c r="F177" s="372"/>
      <c r="G177" s="372"/>
      <c r="H177" s="372"/>
      <c r="I177" s="372"/>
      <c r="J177" s="372"/>
      <c r="K177" s="372"/>
      <c r="L177" s="372"/>
    </row>
    <row r="178" spans="1:12">
      <c r="A178" s="372"/>
      <c r="B178" s="372"/>
      <c r="C178" s="372"/>
      <c r="D178" s="372"/>
      <c r="E178" s="372"/>
      <c r="F178" s="372"/>
      <c r="G178" s="372"/>
      <c r="H178" s="372"/>
      <c r="I178" s="372"/>
      <c r="J178" s="372"/>
      <c r="K178" s="372"/>
      <c r="L178" s="372"/>
    </row>
    <row r="179" spans="1:12">
      <c r="A179" s="372"/>
      <c r="B179" s="372"/>
      <c r="C179" s="372"/>
      <c r="D179" s="372"/>
      <c r="E179" s="372"/>
      <c r="F179" s="372"/>
      <c r="G179" s="372"/>
      <c r="H179" s="372"/>
      <c r="I179" s="372"/>
      <c r="J179" s="372"/>
      <c r="K179" s="372"/>
      <c r="L179" s="372"/>
    </row>
    <row r="180" spans="1:12">
      <c r="A180" s="372"/>
      <c r="B180" s="372"/>
      <c r="C180" s="372"/>
      <c r="D180" s="372"/>
      <c r="E180" s="372"/>
      <c r="F180" s="372"/>
      <c r="G180" s="372"/>
      <c r="H180" s="372"/>
      <c r="I180" s="372"/>
      <c r="J180" s="372"/>
      <c r="K180" s="372"/>
      <c r="L180" s="372"/>
    </row>
    <row r="181" spans="1:12">
      <c r="A181" s="372"/>
      <c r="B181" s="372"/>
      <c r="C181" s="372"/>
      <c r="D181" s="372"/>
      <c r="E181" s="372"/>
      <c r="F181" s="372"/>
      <c r="G181" s="372"/>
      <c r="H181" s="372"/>
      <c r="I181" s="372"/>
      <c r="J181" s="372"/>
      <c r="K181" s="372"/>
      <c r="L181" s="372"/>
    </row>
    <row r="182" spans="1:12">
      <c r="A182" s="372"/>
      <c r="B182" s="372"/>
      <c r="C182" s="372"/>
      <c r="D182" s="372"/>
      <c r="E182" s="372"/>
      <c r="F182" s="372"/>
      <c r="G182" s="372"/>
      <c r="H182" s="372"/>
      <c r="I182" s="372"/>
      <c r="J182" s="372"/>
      <c r="K182" s="372"/>
      <c r="L182" s="372"/>
    </row>
    <row r="183" spans="1:12">
      <c r="A183" s="372"/>
      <c r="B183" s="372"/>
      <c r="C183" s="372"/>
      <c r="D183" s="372"/>
      <c r="E183" s="372"/>
      <c r="F183" s="372"/>
      <c r="G183" s="372"/>
      <c r="H183" s="372"/>
      <c r="I183" s="372"/>
      <c r="J183" s="372"/>
      <c r="K183" s="372"/>
      <c r="L183" s="372"/>
    </row>
    <row r="184" spans="1:12">
      <c r="A184" s="372"/>
      <c r="B184" s="372"/>
      <c r="C184" s="372"/>
      <c r="D184" s="372"/>
      <c r="E184" s="372"/>
      <c r="F184" s="372"/>
      <c r="G184" s="372"/>
      <c r="H184" s="372"/>
      <c r="I184" s="372"/>
      <c r="J184" s="372"/>
      <c r="K184" s="372"/>
      <c r="L184" s="372"/>
    </row>
    <row r="211" spans="1:7" ht="15">
      <c r="A211" s="92"/>
      <c r="B211" s="92"/>
      <c r="C211" s="92"/>
      <c r="D211" s="92"/>
      <c r="E211" s="92"/>
      <c r="F211" s="92"/>
      <c r="G211" s="92"/>
    </row>
    <row r="212" spans="1:7" ht="15">
      <c r="A212" s="92"/>
      <c r="B212" s="92"/>
      <c r="C212" s="92"/>
      <c r="D212" s="92"/>
      <c r="E212" s="92"/>
      <c r="F212" s="92"/>
      <c r="G212" s="92"/>
    </row>
    <row r="213" spans="1:7" ht="15">
      <c r="A213" s="92"/>
      <c r="B213" s="92"/>
      <c r="C213" s="92"/>
      <c r="D213" s="92"/>
      <c r="E213" s="92"/>
      <c r="F213" s="92"/>
      <c r="G213" s="92"/>
    </row>
    <row r="217" spans="1:7" ht="15">
      <c r="B217" s="92"/>
      <c r="C217" s="92"/>
      <c r="D217" s="92"/>
      <c r="E217" s="92"/>
    </row>
    <row r="223" spans="1:7" ht="15">
      <c r="B223" s="92"/>
      <c r="C223" s="92"/>
      <c r="D223" s="92"/>
      <c r="E223" s="92"/>
      <c r="F223" s="92"/>
      <c r="G223" s="92"/>
    </row>
    <row r="224" spans="1:7" ht="15">
      <c r="B224" s="92"/>
      <c r="C224" s="92"/>
      <c r="D224" s="92"/>
      <c r="E224" s="92"/>
      <c r="F224" s="92"/>
      <c r="G224" s="92"/>
    </row>
    <row r="225" spans="2:7" ht="15">
      <c r="B225" s="92"/>
      <c r="C225" s="92"/>
      <c r="D225" s="92"/>
      <c r="E225" s="92"/>
      <c r="F225" s="92"/>
      <c r="G225" s="92"/>
    </row>
    <row r="226" spans="2:7" ht="15">
      <c r="B226" s="92"/>
      <c r="C226" s="92"/>
      <c r="D226" s="92"/>
      <c r="E226" s="92"/>
      <c r="F226" s="92"/>
      <c r="G226" s="92"/>
    </row>
    <row r="231" spans="2:7">
      <c r="B231" t="s">
        <v>207</v>
      </c>
    </row>
  </sheetData>
  <mergeCells count="19">
    <mergeCell ref="A161:L184"/>
    <mergeCell ref="A33:A35"/>
    <mergeCell ref="B33:B35"/>
    <mergeCell ref="C33:C35"/>
    <mergeCell ref="F33:F35"/>
    <mergeCell ref="A19:F19"/>
    <mergeCell ref="A28:F28"/>
    <mergeCell ref="A29:F29"/>
    <mergeCell ref="A3:F3"/>
    <mergeCell ref="A4:F4"/>
    <mergeCell ref="A5:F5"/>
    <mergeCell ref="A6:F6"/>
    <mergeCell ref="A7:F7"/>
    <mergeCell ref="A9:F9"/>
    <mergeCell ref="A11:F11"/>
    <mergeCell ref="A14:F14"/>
    <mergeCell ref="A16:F16"/>
    <mergeCell ref="A26:F26"/>
    <mergeCell ref="A18:F18"/>
  </mergeCells>
  <phoneticPr fontId="5" type="noConversion"/>
  <pageMargins left="0.74803149606299213" right="0.27559055118110237" top="0.98425196850393704" bottom="0.98425196850393704" header="0.51181102362204722" footer="0.51181102362204722"/>
  <pageSetup paperSize="9" scale="81" orientation="portrait" r:id="rId1"/>
  <headerFooter alignWithMargins="0">
    <oddFooter>&amp;CStrana &amp;P</oddFooter>
  </headerFooter>
  <rowBreaks count="1" manualBreakCount="1">
    <brk id="45" max="5" man="1"/>
  </rowBreaks>
</worksheet>
</file>

<file path=xl/worksheets/sheet3.xml><?xml version="1.0" encoding="utf-8"?>
<worksheet xmlns="http://schemas.openxmlformats.org/spreadsheetml/2006/main" xmlns:r="http://schemas.openxmlformats.org/officeDocument/2006/relationships">
  <dimension ref="A1:L253"/>
  <sheetViews>
    <sheetView tabSelected="1" showWhiteSpace="0" view="pageBreakPreview" topLeftCell="A26" zoomScale="130" zoomScaleNormal="100" zoomScaleSheetLayoutView="130" workbookViewId="0">
      <selection activeCell="N7" sqref="N7"/>
    </sheetView>
  </sheetViews>
  <sheetFormatPr defaultRowHeight="12.75"/>
  <cols>
    <col min="1" max="1" width="7.7109375" customWidth="1"/>
    <col min="2" max="2" width="10.85546875" customWidth="1"/>
    <col min="3" max="3" width="24" customWidth="1"/>
    <col min="4" max="4" width="17.7109375" customWidth="1"/>
    <col min="5" max="5" width="19.28515625" customWidth="1"/>
    <col min="6" max="6" width="18.42578125" customWidth="1"/>
  </cols>
  <sheetData>
    <row r="1" spans="1:7" ht="15.75">
      <c r="D1" s="9" t="s">
        <v>37</v>
      </c>
    </row>
    <row r="3" spans="1:7" ht="15.75">
      <c r="A3" s="9" t="s">
        <v>61</v>
      </c>
      <c r="B3" s="93"/>
      <c r="C3" s="93"/>
      <c r="D3" s="93"/>
      <c r="E3" s="93"/>
      <c r="F3" s="93"/>
    </row>
    <row r="4" spans="1:7" ht="15.75">
      <c r="A4" s="9" t="s">
        <v>62</v>
      </c>
      <c r="B4" s="93"/>
      <c r="C4" s="93"/>
      <c r="D4" s="93"/>
      <c r="E4" s="93"/>
      <c r="F4" s="93"/>
    </row>
    <row r="5" spans="1:7" ht="13.5" thickBot="1">
      <c r="A5" s="93"/>
      <c r="B5" s="93"/>
      <c r="C5" s="93"/>
      <c r="D5" s="93"/>
      <c r="E5" s="93"/>
      <c r="F5" s="93"/>
    </row>
    <row r="6" spans="1:7" ht="15.75" customHeight="1">
      <c r="A6" s="436" t="s">
        <v>63</v>
      </c>
      <c r="B6" s="424" t="s">
        <v>38</v>
      </c>
      <c r="C6" s="427" t="s">
        <v>39</v>
      </c>
      <c r="D6" s="427" t="s">
        <v>448</v>
      </c>
      <c r="E6" s="94" t="s">
        <v>40</v>
      </c>
      <c r="F6" s="94" t="s">
        <v>41</v>
      </c>
      <c r="G6" s="93"/>
    </row>
    <row r="7" spans="1:7" ht="15.75">
      <c r="A7" s="437"/>
      <c r="B7" s="425"/>
      <c r="C7" s="428"/>
      <c r="D7" s="428"/>
      <c r="E7" s="110" t="s">
        <v>5</v>
      </c>
      <c r="F7" s="110" t="s">
        <v>42</v>
      </c>
    </row>
    <row r="8" spans="1:7" ht="16.5" thickBot="1">
      <c r="A8" s="438"/>
      <c r="B8" s="426"/>
      <c r="C8" s="429"/>
      <c r="D8" s="429"/>
      <c r="E8" s="122" t="s">
        <v>449</v>
      </c>
      <c r="F8" s="123"/>
    </row>
    <row r="9" spans="1:7" ht="16.5" thickBot="1">
      <c r="A9" s="124"/>
      <c r="B9" s="19">
        <v>400000</v>
      </c>
      <c r="C9" s="12" t="s">
        <v>43</v>
      </c>
      <c r="D9" s="13">
        <f>D10+D21+D29+D33+D36+D45+D49+D58</f>
        <v>2200870000</v>
      </c>
      <c r="E9" s="13">
        <f>SUM(E10+E21+E29+E33+E36+E45+E49+E58)</f>
        <v>2162552066.3200002</v>
      </c>
      <c r="F9" s="14">
        <f>E9/D9</f>
        <v>0.98258964242322366</v>
      </c>
    </row>
    <row r="10" spans="1:7" ht="15.75">
      <c r="A10" s="395"/>
      <c r="B10" s="410">
        <v>410000</v>
      </c>
      <c r="C10" s="21" t="s">
        <v>44</v>
      </c>
      <c r="D10" s="408">
        <f>SUM(D12+D13+D15+D16+D18+D19)</f>
        <v>876055000</v>
      </c>
      <c r="E10" s="408">
        <f>SUM(E12+E13+E15+E16+E18+E19)</f>
        <v>907759432.91999996</v>
      </c>
      <c r="F10" s="398">
        <f>E10/D10</f>
        <v>1.0361900028194577</v>
      </c>
    </row>
    <row r="11" spans="1:7" ht="32.25" thickBot="1">
      <c r="A11" s="396"/>
      <c r="B11" s="411"/>
      <c r="C11" s="22" t="s">
        <v>64</v>
      </c>
      <c r="D11" s="409"/>
      <c r="E11" s="409"/>
      <c r="F11" s="399"/>
    </row>
    <row r="12" spans="1:7" ht="39.75" customHeight="1" thickBot="1">
      <c r="A12" s="125">
        <v>1</v>
      </c>
      <c r="B12" s="20">
        <v>411000</v>
      </c>
      <c r="C12" s="15" t="s">
        <v>45</v>
      </c>
      <c r="D12" s="23">
        <v>718360000</v>
      </c>
      <c r="E12" s="23">
        <v>756326842.49000001</v>
      </c>
      <c r="F12" s="24">
        <f>E12/D12</f>
        <v>1.0528521110446016</v>
      </c>
    </row>
    <row r="13" spans="1:7" ht="15.75" customHeight="1">
      <c r="A13" s="392">
        <v>2</v>
      </c>
      <c r="B13" s="400">
        <v>412000</v>
      </c>
      <c r="C13" s="402" t="s">
        <v>46</v>
      </c>
      <c r="D13" s="404">
        <v>121320000</v>
      </c>
      <c r="E13" s="404">
        <v>118759858.02</v>
      </c>
      <c r="F13" s="406">
        <f>E13/D13</f>
        <v>0.9788976097922848</v>
      </c>
    </row>
    <row r="14" spans="1:7" ht="18.75" customHeight="1" thickBot="1">
      <c r="A14" s="394"/>
      <c r="B14" s="401"/>
      <c r="C14" s="403"/>
      <c r="D14" s="405"/>
      <c r="E14" s="405"/>
      <c r="F14" s="407"/>
    </row>
    <row r="15" spans="1:7" ht="18.75" customHeight="1" thickBot="1">
      <c r="A15" s="125">
        <v>3</v>
      </c>
      <c r="B15" s="112">
        <v>413000</v>
      </c>
      <c r="C15" s="113" t="s">
        <v>196</v>
      </c>
      <c r="D15" s="114">
        <v>2080000</v>
      </c>
      <c r="E15" s="114">
        <v>1594842.18</v>
      </c>
      <c r="F15" s="111">
        <f>SUM(E15/D15)</f>
        <v>0.76675104807692307</v>
      </c>
    </row>
    <row r="16" spans="1:7" ht="15.75" customHeight="1">
      <c r="A16" s="392">
        <v>4</v>
      </c>
      <c r="B16" s="413">
        <v>414000</v>
      </c>
      <c r="C16" s="414" t="s">
        <v>146</v>
      </c>
      <c r="D16" s="415">
        <v>9195000</v>
      </c>
      <c r="E16" s="415">
        <v>7744291.2300000004</v>
      </c>
      <c r="F16" s="412">
        <f>E16/D16</f>
        <v>0.84222851876019578</v>
      </c>
    </row>
    <row r="17" spans="1:6" ht="132.75" customHeight="1" thickBot="1">
      <c r="A17" s="394"/>
      <c r="B17" s="401"/>
      <c r="C17" s="403"/>
      <c r="D17" s="405"/>
      <c r="E17" s="405"/>
      <c r="F17" s="407"/>
    </row>
    <row r="18" spans="1:6" ht="48" thickBot="1">
      <c r="A18" s="125">
        <v>5</v>
      </c>
      <c r="B18" s="20">
        <v>415000</v>
      </c>
      <c r="C18" s="15" t="s">
        <v>147</v>
      </c>
      <c r="D18" s="23">
        <v>10350000</v>
      </c>
      <c r="E18" s="23">
        <v>9865723.7200000007</v>
      </c>
      <c r="F18" s="24">
        <f>E18/D18</f>
        <v>0.95321002125603871</v>
      </c>
    </row>
    <row r="19" spans="1:6">
      <c r="A19" s="392">
        <v>6</v>
      </c>
      <c r="B19" s="400">
        <v>416000</v>
      </c>
      <c r="C19" s="402" t="s">
        <v>148</v>
      </c>
      <c r="D19" s="404">
        <v>14750000</v>
      </c>
      <c r="E19" s="404">
        <v>13467875.279999999</v>
      </c>
      <c r="F19" s="406">
        <f>E19/D19</f>
        <v>0.91307629016949143</v>
      </c>
    </row>
    <row r="20" spans="1:6" ht="69" customHeight="1" thickBot="1">
      <c r="A20" s="394"/>
      <c r="B20" s="401"/>
      <c r="C20" s="403"/>
      <c r="D20" s="405"/>
      <c r="E20" s="405"/>
      <c r="F20" s="407"/>
    </row>
    <row r="21" spans="1:6" ht="48.75" customHeight="1" thickBot="1">
      <c r="A21" s="127"/>
      <c r="B21" s="106">
        <v>420000</v>
      </c>
      <c r="C21" s="21" t="s">
        <v>65</v>
      </c>
      <c r="D21" s="16">
        <f>D22+D23+D24+D25+D26+D28</f>
        <v>569225000</v>
      </c>
      <c r="E21" s="16">
        <f>SUM(E22+E23+E24+E25+E26+E28)</f>
        <v>539152153.54999995</v>
      </c>
      <c r="F21" s="17">
        <f t="shared" ref="F21:F26" si="0">E21/D21</f>
        <v>0.94716878835258456</v>
      </c>
    </row>
    <row r="22" spans="1:6" ht="63.75" thickBot="1">
      <c r="A22" s="125">
        <v>7</v>
      </c>
      <c r="B22" s="126">
        <v>421000</v>
      </c>
      <c r="C22" s="25" t="s">
        <v>149</v>
      </c>
      <c r="D22" s="26">
        <v>140905000</v>
      </c>
      <c r="E22" s="26">
        <v>129306751.26000001</v>
      </c>
      <c r="F22" s="121">
        <f t="shared" si="0"/>
        <v>0.91768745793264972</v>
      </c>
    </row>
    <row r="23" spans="1:6" ht="63.75" thickBot="1">
      <c r="A23" s="125">
        <v>8</v>
      </c>
      <c r="B23" s="20">
        <v>422000</v>
      </c>
      <c r="C23" s="15" t="s">
        <v>150</v>
      </c>
      <c r="D23" s="23">
        <v>5280000</v>
      </c>
      <c r="E23" s="23">
        <v>3613670.97</v>
      </c>
      <c r="F23" s="24">
        <f t="shared" si="0"/>
        <v>0.68440738068181817</v>
      </c>
    </row>
    <row r="24" spans="1:6" ht="189.75" thickBot="1">
      <c r="A24" s="125">
        <v>9</v>
      </c>
      <c r="B24" s="20">
        <v>423000</v>
      </c>
      <c r="C24" s="15" t="s">
        <v>151</v>
      </c>
      <c r="D24" s="23">
        <v>207980000</v>
      </c>
      <c r="E24" s="23">
        <v>200982970.46000001</v>
      </c>
      <c r="F24" s="24">
        <f t="shared" si="0"/>
        <v>0.96635720001923264</v>
      </c>
    </row>
    <row r="25" spans="1:6" ht="119.25" customHeight="1" thickBot="1">
      <c r="A25" s="125">
        <v>10</v>
      </c>
      <c r="B25" s="20">
        <v>424000</v>
      </c>
      <c r="C25" s="15" t="s">
        <v>152</v>
      </c>
      <c r="D25" s="23">
        <v>137130000</v>
      </c>
      <c r="E25" s="23">
        <v>135527372.5</v>
      </c>
      <c r="F25" s="24">
        <f t="shared" si="0"/>
        <v>0.98831307883030706</v>
      </c>
    </row>
    <row r="26" spans="1:6">
      <c r="A26" s="392">
        <v>11</v>
      </c>
      <c r="B26" s="400">
        <v>425000</v>
      </c>
      <c r="C26" s="402" t="s">
        <v>153</v>
      </c>
      <c r="D26" s="404">
        <v>15770000</v>
      </c>
      <c r="E26" s="404">
        <v>13562289.810000001</v>
      </c>
      <c r="F26" s="406">
        <f t="shared" si="0"/>
        <v>0.86000569499048829</v>
      </c>
    </row>
    <row r="27" spans="1:6" ht="99" customHeight="1" thickBot="1">
      <c r="A27" s="394"/>
      <c r="B27" s="401"/>
      <c r="C27" s="403"/>
      <c r="D27" s="405"/>
      <c r="E27" s="405"/>
      <c r="F27" s="407"/>
    </row>
    <row r="28" spans="1:6" ht="81.75" customHeight="1" thickBot="1">
      <c r="A28" s="125">
        <v>12</v>
      </c>
      <c r="B28" s="20">
        <v>426000</v>
      </c>
      <c r="C28" s="15" t="s">
        <v>154</v>
      </c>
      <c r="D28" s="23">
        <v>62160000</v>
      </c>
      <c r="E28" s="23">
        <v>56159098.549999997</v>
      </c>
      <c r="F28" s="24">
        <f>E28/D28</f>
        <v>0.90346040138352635</v>
      </c>
    </row>
    <row r="29" spans="1:6">
      <c r="A29" s="388"/>
      <c r="B29" s="410">
        <v>440000</v>
      </c>
      <c r="C29" s="416" t="s">
        <v>66</v>
      </c>
      <c r="D29" s="418">
        <f>D31+D32</f>
        <v>17400000</v>
      </c>
      <c r="E29" s="418">
        <f>SUM(E31+E32)</f>
        <v>15602024.630000001</v>
      </c>
      <c r="F29" s="398">
        <f>E29/D29</f>
        <v>0.89666808218390814</v>
      </c>
    </row>
    <row r="30" spans="1:6" ht="59.25" customHeight="1" thickBot="1">
      <c r="A30" s="389"/>
      <c r="B30" s="411"/>
      <c r="C30" s="417"/>
      <c r="D30" s="419"/>
      <c r="E30" s="419"/>
      <c r="F30" s="399"/>
    </row>
    <row r="31" spans="1:6" ht="16.5" thickBot="1">
      <c r="A31" s="125">
        <v>13</v>
      </c>
      <c r="B31" s="20">
        <v>441000</v>
      </c>
      <c r="C31" s="15" t="s">
        <v>47</v>
      </c>
      <c r="D31" s="23">
        <v>15900000</v>
      </c>
      <c r="E31" s="23">
        <v>14123338.83</v>
      </c>
      <c r="F31" s="24">
        <f>E31/D31</f>
        <v>0.88826030377358489</v>
      </c>
    </row>
    <row r="32" spans="1:6" ht="16.5" thickBot="1">
      <c r="A32" s="128">
        <v>14</v>
      </c>
      <c r="B32" s="20">
        <v>444000</v>
      </c>
      <c r="C32" s="15" t="s">
        <v>48</v>
      </c>
      <c r="D32" s="23">
        <v>1500000</v>
      </c>
      <c r="E32" s="23">
        <v>1478685.8</v>
      </c>
      <c r="F32" s="24">
        <v>0</v>
      </c>
    </row>
    <row r="33" spans="1:6" ht="12.75" customHeight="1">
      <c r="A33" s="390"/>
      <c r="B33" s="410">
        <v>450000</v>
      </c>
      <c r="C33" s="416" t="s">
        <v>218</v>
      </c>
      <c r="D33" s="418">
        <f>SUM(D35)</f>
        <v>11000000</v>
      </c>
      <c r="E33" s="418">
        <f>SUM(E35)</f>
        <v>15000000</v>
      </c>
      <c r="F33" s="398">
        <f>E33/D33</f>
        <v>1.3636363636363635</v>
      </c>
    </row>
    <row r="34" spans="1:6" ht="52.5" customHeight="1" thickBot="1">
      <c r="A34" s="391"/>
      <c r="B34" s="411"/>
      <c r="C34" s="417"/>
      <c r="D34" s="419"/>
      <c r="E34" s="419"/>
      <c r="F34" s="399"/>
    </row>
    <row r="35" spans="1:6" ht="52.5" customHeight="1" thickBot="1">
      <c r="A35" s="120">
        <v>15</v>
      </c>
      <c r="B35" s="106">
        <v>451000</v>
      </c>
      <c r="C35" s="107" t="s">
        <v>166</v>
      </c>
      <c r="D35" s="108">
        <v>11000000</v>
      </c>
      <c r="E35" s="108">
        <v>15000000</v>
      </c>
      <c r="F35" s="109">
        <f>SUM(E35/D35)</f>
        <v>1.3636363636363635</v>
      </c>
    </row>
    <row r="36" spans="1:6" ht="12.75" customHeight="1">
      <c r="A36" s="392"/>
      <c r="B36" s="430">
        <v>460000</v>
      </c>
      <c r="C36" s="432" t="s">
        <v>67</v>
      </c>
      <c r="D36" s="434">
        <f>SUM(D38+D42+D43)</f>
        <v>339200000</v>
      </c>
      <c r="E36" s="434">
        <f>SUM(E38+E42+E43)</f>
        <v>307434435.42000002</v>
      </c>
      <c r="F36" s="440">
        <f>E36/D36</f>
        <v>0.9063515195165095</v>
      </c>
    </row>
    <row r="37" spans="1:6" ht="49.5" customHeight="1" thickBot="1">
      <c r="A37" s="394"/>
      <c r="B37" s="411"/>
      <c r="C37" s="417"/>
      <c r="D37" s="419"/>
      <c r="E37" s="419"/>
      <c r="F37" s="399"/>
    </row>
    <row r="38" spans="1:6" ht="12.75" customHeight="1">
      <c r="A38" s="392">
        <v>16</v>
      </c>
      <c r="B38" s="413">
        <v>463000</v>
      </c>
      <c r="C38" s="414" t="s">
        <v>50</v>
      </c>
      <c r="D38" s="415">
        <v>321300000</v>
      </c>
      <c r="E38" s="415">
        <v>297176275.73000002</v>
      </c>
      <c r="F38" s="412">
        <f>E38/D38</f>
        <v>0.92491838073451604</v>
      </c>
    </row>
    <row r="39" spans="1:6" ht="12.75" customHeight="1">
      <c r="A39" s="393"/>
      <c r="B39" s="421"/>
      <c r="C39" s="422"/>
      <c r="D39" s="423"/>
      <c r="E39" s="423"/>
      <c r="F39" s="420"/>
    </row>
    <row r="40" spans="1:6">
      <c r="A40" s="393"/>
      <c r="B40" s="421"/>
      <c r="C40" s="422"/>
      <c r="D40" s="423"/>
      <c r="E40" s="423"/>
      <c r="F40" s="420"/>
    </row>
    <row r="41" spans="1:6" ht="13.5" customHeight="1" thickBot="1">
      <c r="A41" s="394"/>
      <c r="B41" s="401"/>
      <c r="C41" s="403"/>
      <c r="D41" s="405"/>
      <c r="E41" s="405"/>
      <c r="F41" s="407"/>
    </row>
    <row r="42" spans="1:6" ht="33.75" customHeight="1" thickBot="1">
      <c r="A42" s="125">
        <v>17</v>
      </c>
      <c r="B42" s="112">
        <v>464000</v>
      </c>
      <c r="C42" s="113" t="s">
        <v>167</v>
      </c>
      <c r="D42" s="114">
        <v>16900000</v>
      </c>
      <c r="E42" s="114">
        <v>10258159.689999999</v>
      </c>
      <c r="F42" s="111">
        <f>SUM(E42/D42)</f>
        <v>0.6069916976331361</v>
      </c>
    </row>
    <row r="43" spans="1:6">
      <c r="A43" s="392">
        <v>18</v>
      </c>
      <c r="B43" s="413">
        <v>465000</v>
      </c>
      <c r="C43" s="414" t="s">
        <v>217</v>
      </c>
      <c r="D43" s="415">
        <v>1000000</v>
      </c>
      <c r="E43" s="415">
        <v>0</v>
      </c>
      <c r="F43" s="412">
        <f>SUM(E43/D43)</f>
        <v>0</v>
      </c>
    </row>
    <row r="44" spans="1:6" ht="54.75" customHeight="1" thickBot="1">
      <c r="A44" s="394"/>
      <c r="B44" s="401"/>
      <c r="C44" s="403"/>
      <c r="D44" s="405"/>
      <c r="E44" s="405"/>
      <c r="F44" s="407"/>
    </row>
    <row r="45" spans="1:6" ht="12.75" customHeight="1">
      <c r="A45" s="395"/>
      <c r="B45" s="430">
        <v>470000</v>
      </c>
      <c r="C45" s="432" t="s">
        <v>52</v>
      </c>
      <c r="D45" s="434">
        <f>SUM(D48)</f>
        <v>120100000</v>
      </c>
      <c r="E45" s="434">
        <f>SUM(E48)</f>
        <v>124786075.01000001</v>
      </c>
      <c r="F45" s="440">
        <f>E45/D45</f>
        <v>1.0390181099916735</v>
      </c>
    </row>
    <row r="46" spans="1:6" ht="12.75" customHeight="1">
      <c r="A46" s="397"/>
      <c r="B46" s="431"/>
      <c r="C46" s="433"/>
      <c r="D46" s="435"/>
      <c r="E46" s="435"/>
      <c r="F46" s="441"/>
    </row>
    <row r="47" spans="1:6" ht="24" customHeight="1" thickBot="1">
      <c r="A47" s="396"/>
      <c r="B47" s="411"/>
      <c r="C47" s="417"/>
      <c r="D47" s="419"/>
      <c r="E47" s="419"/>
      <c r="F47" s="399"/>
    </row>
    <row r="48" spans="1:6" ht="95.25" thickBot="1">
      <c r="A48" s="125">
        <v>19</v>
      </c>
      <c r="B48" s="20">
        <v>472000</v>
      </c>
      <c r="C48" s="15" t="s">
        <v>155</v>
      </c>
      <c r="D48" s="23">
        <v>120100000</v>
      </c>
      <c r="E48" s="23">
        <v>124786075.01000001</v>
      </c>
      <c r="F48" s="24">
        <f>E48/D48</f>
        <v>1.0390181099916735</v>
      </c>
    </row>
    <row r="49" spans="1:6">
      <c r="A49" s="395"/>
      <c r="B49" s="410">
        <v>480000</v>
      </c>
      <c r="C49" s="416" t="s">
        <v>68</v>
      </c>
      <c r="D49" s="418">
        <f>D51+D52+D54+D56+D57</f>
        <v>261390000</v>
      </c>
      <c r="E49" s="418">
        <f>SUM(E51+E52+E54+E56+E57)</f>
        <v>252817944.78999999</v>
      </c>
      <c r="F49" s="398">
        <f>E49/D49</f>
        <v>0.96720587929913149</v>
      </c>
    </row>
    <row r="50" spans="1:6" ht="20.25" customHeight="1" thickBot="1">
      <c r="A50" s="396"/>
      <c r="B50" s="411"/>
      <c r="C50" s="417"/>
      <c r="D50" s="419"/>
      <c r="E50" s="419"/>
      <c r="F50" s="399"/>
    </row>
    <row r="51" spans="1:6" ht="69" customHeight="1" thickBot="1">
      <c r="A51" s="125">
        <v>20</v>
      </c>
      <c r="B51" s="20">
        <v>481000</v>
      </c>
      <c r="C51" s="15" t="s">
        <v>156</v>
      </c>
      <c r="D51" s="23">
        <v>179350000</v>
      </c>
      <c r="E51" s="23">
        <v>169043871.09</v>
      </c>
      <c r="F51" s="24">
        <f>E51/D51</f>
        <v>0.94253622018399774</v>
      </c>
    </row>
    <row r="52" spans="1:6">
      <c r="A52" s="392">
        <v>21</v>
      </c>
      <c r="B52" s="400">
        <v>482000</v>
      </c>
      <c r="C52" s="402" t="s">
        <v>157</v>
      </c>
      <c r="D52" s="404">
        <v>2680000</v>
      </c>
      <c r="E52" s="404">
        <v>2073923.88</v>
      </c>
      <c r="F52" s="406">
        <f>E52/D52</f>
        <v>0.77385219402985073</v>
      </c>
    </row>
    <row r="53" spans="1:6" ht="39" customHeight="1" thickBot="1">
      <c r="A53" s="394"/>
      <c r="B53" s="401"/>
      <c r="C53" s="403"/>
      <c r="D53" s="405"/>
      <c r="E53" s="405"/>
      <c r="F53" s="407"/>
    </row>
    <row r="54" spans="1:6">
      <c r="A54" s="392">
        <v>22</v>
      </c>
      <c r="B54" s="413">
        <v>483000</v>
      </c>
      <c r="C54" s="414" t="s">
        <v>158</v>
      </c>
      <c r="D54" s="415">
        <v>24360000</v>
      </c>
      <c r="E54" s="415">
        <v>23832221.84</v>
      </c>
      <c r="F54" s="412">
        <f>E54/D54</f>
        <v>0.97833422988505747</v>
      </c>
    </row>
    <row r="55" spans="1:6" ht="53.25" customHeight="1" thickBot="1">
      <c r="A55" s="394"/>
      <c r="B55" s="401"/>
      <c r="C55" s="403"/>
      <c r="D55" s="405"/>
      <c r="E55" s="405"/>
      <c r="F55" s="407"/>
    </row>
    <row r="56" spans="1:6" ht="83.25" customHeight="1" thickBot="1">
      <c r="A56" s="125">
        <v>23</v>
      </c>
      <c r="B56" s="20">
        <v>484000</v>
      </c>
      <c r="C56" s="15" t="s">
        <v>159</v>
      </c>
      <c r="D56" s="23">
        <v>41000000</v>
      </c>
      <c r="E56" s="23">
        <v>43741931.979999997</v>
      </c>
      <c r="F56" s="24">
        <f>E56/D56</f>
        <v>1.0668763897560976</v>
      </c>
    </row>
    <row r="57" spans="1:6" s="93" customFormat="1" ht="83.25" customHeight="1" thickBot="1">
      <c r="A57" s="125">
        <v>24</v>
      </c>
      <c r="B57" s="178">
        <v>485000</v>
      </c>
      <c r="C57" s="179" t="s">
        <v>395</v>
      </c>
      <c r="D57" s="180">
        <v>14000000</v>
      </c>
      <c r="E57" s="180">
        <v>14125996</v>
      </c>
      <c r="F57" s="181">
        <f>SUM(E57/D57)</f>
        <v>1.0089997142857143</v>
      </c>
    </row>
    <row r="58" spans="1:6" s="93" customFormat="1" ht="95.25" thickBot="1">
      <c r="A58" s="125"/>
      <c r="B58" s="178">
        <v>490000</v>
      </c>
      <c r="C58" s="179" t="s">
        <v>396</v>
      </c>
      <c r="D58" s="180">
        <f>SUM(D59)</f>
        <v>6500000</v>
      </c>
      <c r="E58" s="182">
        <v>0</v>
      </c>
      <c r="F58" s="181">
        <f>SUM(E58/D58)</f>
        <v>0</v>
      </c>
    </row>
    <row r="59" spans="1:6" s="93" customFormat="1" ht="83.25" customHeight="1" thickBot="1">
      <c r="A59" s="153">
        <v>25</v>
      </c>
      <c r="B59" s="154">
        <v>499000</v>
      </c>
      <c r="C59" s="174" t="s">
        <v>203</v>
      </c>
      <c r="D59" s="175">
        <v>6500000</v>
      </c>
      <c r="E59" s="177">
        <v>0</v>
      </c>
      <c r="F59" s="176">
        <f>SUM(E59/D59)</f>
        <v>0</v>
      </c>
    </row>
    <row r="60" spans="1:6" ht="51.75" customHeight="1">
      <c r="A60" s="131"/>
      <c r="B60" s="132">
        <v>500000</v>
      </c>
      <c r="C60" s="133" t="s">
        <v>54</v>
      </c>
      <c r="D60" s="134">
        <f>SUM(D61+D66)</f>
        <v>867590000</v>
      </c>
      <c r="E60" s="134">
        <f>SUM(E61+E66)</f>
        <v>806251542.16999996</v>
      </c>
      <c r="F60" s="135">
        <f>SUM(E60/D60)</f>
        <v>0.92930017885176175</v>
      </c>
    </row>
    <row r="61" spans="1:6" ht="38.25" customHeight="1" thickBot="1">
      <c r="A61" s="129"/>
      <c r="B61" s="20">
        <v>510000</v>
      </c>
      <c r="C61" s="15" t="s">
        <v>69</v>
      </c>
      <c r="D61" s="23">
        <f>SUM(D62+D63+D65+D64)</f>
        <v>744590000</v>
      </c>
      <c r="E61" s="23">
        <f>SUM(E62+E63+E65+E64)</f>
        <v>693701739.62</v>
      </c>
      <c r="F61" s="24">
        <f>E61/D61</f>
        <v>0.93165599809291022</v>
      </c>
    </row>
    <row r="62" spans="1:6" ht="95.25" thickBot="1">
      <c r="A62" s="125">
        <v>26</v>
      </c>
      <c r="B62" s="20">
        <v>511000</v>
      </c>
      <c r="C62" s="15" t="s">
        <v>160</v>
      </c>
      <c r="D62" s="23">
        <v>704530000</v>
      </c>
      <c r="E62" s="23">
        <v>661754824.24000001</v>
      </c>
      <c r="F62" s="24">
        <f>E62/D62</f>
        <v>0.93928551550679173</v>
      </c>
    </row>
    <row r="63" spans="1:6" ht="63.75" thickBot="1">
      <c r="A63" s="125">
        <v>27</v>
      </c>
      <c r="B63" s="20">
        <v>512000</v>
      </c>
      <c r="C63" s="15" t="s">
        <v>161</v>
      </c>
      <c r="D63" s="23">
        <v>38380000</v>
      </c>
      <c r="E63" s="23">
        <v>30745259.210000001</v>
      </c>
      <c r="F63" s="24">
        <f>E63/D63</f>
        <v>0.80107501849921836</v>
      </c>
    </row>
    <row r="64" spans="1:6" s="93" customFormat="1" ht="32.25" thickBot="1">
      <c r="A64" s="125">
        <v>28</v>
      </c>
      <c r="B64" s="20">
        <v>513000</v>
      </c>
      <c r="C64" s="15" t="s">
        <v>450</v>
      </c>
      <c r="D64" s="23">
        <v>1000000</v>
      </c>
      <c r="E64" s="23">
        <v>661179</v>
      </c>
      <c r="F64" s="24">
        <f>SUM(E64/D64)</f>
        <v>0.66117899999999996</v>
      </c>
    </row>
    <row r="65" spans="1:6" ht="48" thickBot="1">
      <c r="A65" s="125">
        <v>29</v>
      </c>
      <c r="B65" s="20">
        <v>515000</v>
      </c>
      <c r="C65" s="15" t="s">
        <v>162</v>
      </c>
      <c r="D65" s="23">
        <v>680000</v>
      </c>
      <c r="E65" s="23">
        <v>540477.17000000004</v>
      </c>
      <c r="F65" s="24">
        <f>E65/D65</f>
        <v>0.79481936764705885</v>
      </c>
    </row>
    <row r="66" spans="1:6" ht="36" customHeight="1" thickBot="1">
      <c r="A66" s="125"/>
      <c r="B66" s="20">
        <v>540000</v>
      </c>
      <c r="C66" s="15" t="s">
        <v>56</v>
      </c>
      <c r="D66" s="23">
        <f>SUM(D67)</f>
        <v>123000000</v>
      </c>
      <c r="E66" s="23">
        <f>SUM(E67)</f>
        <v>112549802.55</v>
      </c>
      <c r="F66" s="24">
        <f>E66/D66</f>
        <v>0.91503904512195122</v>
      </c>
    </row>
    <row r="67" spans="1:6" ht="47.25" customHeight="1" thickBot="1">
      <c r="A67" s="125">
        <v>30</v>
      </c>
      <c r="B67" s="20">
        <v>541000</v>
      </c>
      <c r="C67" s="15" t="s">
        <v>163</v>
      </c>
      <c r="D67" s="23">
        <v>123000000</v>
      </c>
      <c r="E67" s="23">
        <v>112549802.55</v>
      </c>
      <c r="F67" s="24">
        <f>E67/D67</f>
        <v>0.91503904512195122</v>
      </c>
    </row>
    <row r="68" spans="1:6" ht="12.75" customHeight="1">
      <c r="A68" s="392"/>
      <c r="B68" s="410">
        <v>600000</v>
      </c>
      <c r="C68" s="416" t="s">
        <v>58</v>
      </c>
      <c r="D68" s="418">
        <f>D71</f>
        <v>72540000</v>
      </c>
      <c r="E68" s="418">
        <f>SUM(E71)</f>
        <v>77342622.650000006</v>
      </c>
      <c r="F68" s="398">
        <f>SUM(E68/D68)</f>
        <v>1.0662065432864627</v>
      </c>
    </row>
    <row r="69" spans="1:6" ht="12.75" customHeight="1">
      <c r="A69" s="393"/>
      <c r="B69" s="431"/>
      <c r="C69" s="433"/>
      <c r="D69" s="435"/>
      <c r="E69" s="435"/>
      <c r="F69" s="439"/>
    </row>
    <row r="70" spans="1:6" ht="21.75" customHeight="1" thickBot="1">
      <c r="A70" s="394"/>
      <c r="B70" s="411"/>
      <c r="C70" s="417"/>
      <c r="D70" s="419"/>
      <c r="E70" s="419"/>
      <c r="F70" s="399"/>
    </row>
    <row r="71" spans="1:6" ht="16.5" thickBot="1">
      <c r="A71" s="125">
        <v>31</v>
      </c>
      <c r="B71" s="20">
        <v>611000</v>
      </c>
      <c r="C71" s="15" t="s">
        <v>59</v>
      </c>
      <c r="D71" s="23">
        <v>72540000</v>
      </c>
      <c r="E71" s="23">
        <v>77342622.650000006</v>
      </c>
      <c r="F71" s="24">
        <f>E71/D71</f>
        <v>1.0662065432864627</v>
      </c>
    </row>
    <row r="72" spans="1:6" ht="16.5" thickBot="1">
      <c r="A72" s="125"/>
      <c r="B72" s="18"/>
      <c r="C72" s="18" t="s">
        <v>60</v>
      </c>
      <c r="D72" s="13">
        <f>SUM(D9+D60+D68)</f>
        <v>3141000000</v>
      </c>
      <c r="E72" s="13">
        <f>SUM(E9+E60+E68)</f>
        <v>3046146231.1400003</v>
      </c>
      <c r="F72" s="14">
        <f>SUM(E72/D72)</f>
        <v>0.96980141074180204</v>
      </c>
    </row>
    <row r="183" spans="1:12">
      <c r="A183" s="372"/>
      <c r="B183" s="372"/>
      <c r="C183" s="372"/>
      <c r="D183" s="372"/>
      <c r="E183" s="372"/>
      <c r="F183" s="372"/>
      <c r="G183" s="372"/>
      <c r="H183" s="372"/>
      <c r="I183" s="372"/>
      <c r="J183" s="372"/>
      <c r="K183" s="372"/>
      <c r="L183" s="372"/>
    </row>
    <row r="184" spans="1:12">
      <c r="A184" s="372"/>
      <c r="B184" s="372"/>
      <c r="C184" s="372"/>
      <c r="D184" s="372"/>
      <c r="E184" s="372"/>
      <c r="F184" s="372"/>
      <c r="G184" s="372"/>
      <c r="H184" s="372"/>
      <c r="I184" s="372"/>
      <c r="J184" s="372"/>
      <c r="K184" s="372"/>
      <c r="L184" s="372"/>
    </row>
    <row r="185" spans="1:12">
      <c r="A185" s="372"/>
      <c r="B185" s="372"/>
      <c r="C185" s="372"/>
      <c r="D185" s="372"/>
      <c r="E185" s="372"/>
      <c r="F185" s="372"/>
      <c r="G185" s="372"/>
      <c r="H185" s="372"/>
      <c r="I185" s="372"/>
      <c r="J185" s="372"/>
      <c r="K185" s="372"/>
      <c r="L185" s="372"/>
    </row>
    <row r="186" spans="1:12">
      <c r="A186" s="372"/>
      <c r="B186" s="372"/>
      <c r="C186" s="372"/>
      <c r="D186" s="372"/>
      <c r="E186" s="372"/>
      <c r="F186" s="372"/>
      <c r="G186" s="372"/>
      <c r="H186" s="372"/>
      <c r="I186" s="372"/>
      <c r="J186" s="372"/>
      <c r="K186" s="372"/>
      <c r="L186" s="372"/>
    </row>
    <row r="187" spans="1:12">
      <c r="A187" s="372"/>
      <c r="B187" s="372"/>
      <c r="C187" s="372"/>
      <c r="D187" s="372"/>
      <c r="E187" s="372"/>
      <c r="F187" s="372"/>
      <c r="G187" s="372"/>
      <c r="H187" s="372"/>
      <c r="I187" s="372"/>
      <c r="J187" s="372"/>
      <c r="K187" s="372"/>
      <c r="L187" s="372"/>
    </row>
    <row r="188" spans="1:12">
      <c r="A188" s="372"/>
      <c r="B188" s="372"/>
      <c r="C188" s="372"/>
      <c r="D188" s="372"/>
      <c r="E188" s="372"/>
      <c r="F188" s="372"/>
      <c r="G188" s="372"/>
      <c r="H188" s="372"/>
      <c r="I188" s="372"/>
      <c r="J188" s="372"/>
      <c r="K188" s="372"/>
      <c r="L188" s="372"/>
    </row>
    <row r="189" spans="1:12">
      <c r="A189" s="372"/>
      <c r="B189" s="372"/>
      <c r="C189" s="372"/>
      <c r="D189" s="372"/>
      <c r="E189" s="372"/>
      <c r="F189" s="372"/>
      <c r="G189" s="372"/>
      <c r="H189" s="372"/>
      <c r="I189" s="372"/>
      <c r="J189" s="372"/>
      <c r="K189" s="372"/>
      <c r="L189" s="372"/>
    </row>
    <row r="190" spans="1:12">
      <c r="A190" s="372"/>
      <c r="B190" s="372"/>
      <c r="C190" s="372"/>
      <c r="D190" s="372"/>
      <c r="E190" s="372"/>
      <c r="F190" s="372"/>
      <c r="G190" s="372"/>
      <c r="H190" s="372"/>
      <c r="I190" s="372"/>
      <c r="J190" s="372"/>
      <c r="K190" s="372"/>
      <c r="L190" s="372"/>
    </row>
    <row r="191" spans="1:12">
      <c r="A191" s="372"/>
      <c r="B191" s="372"/>
      <c r="C191" s="372"/>
      <c r="D191" s="372"/>
      <c r="E191" s="372"/>
      <c r="F191" s="372"/>
      <c r="G191" s="372"/>
      <c r="H191" s="372"/>
      <c r="I191" s="372"/>
      <c r="J191" s="372"/>
      <c r="K191" s="372"/>
      <c r="L191" s="372"/>
    </row>
    <row r="192" spans="1:12">
      <c r="A192" s="372"/>
      <c r="B192" s="372"/>
      <c r="C192" s="372"/>
      <c r="D192" s="372"/>
      <c r="E192" s="372"/>
      <c r="F192" s="372"/>
      <c r="G192" s="372"/>
      <c r="H192" s="372"/>
      <c r="I192" s="372"/>
      <c r="J192" s="372"/>
      <c r="K192" s="372"/>
      <c r="L192" s="372"/>
    </row>
    <row r="193" spans="1:12">
      <c r="A193" s="372"/>
      <c r="B193" s="372"/>
      <c r="C193" s="372"/>
      <c r="D193" s="372"/>
      <c r="E193" s="372"/>
      <c r="F193" s="372"/>
      <c r="G193" s="372"/>
      <c r="H193" s="372"/>
      <c r="I193" s="372"/>
      <c r="J193" s="372"/>
      <c r="K193" s="372"/>
      <c r="L193" s="372"/>
    </row>
    <row r="194" spans="1:12">
      <c r="A194" s="372"/>
      <c r="B194" s="372"/>
      <c r="C194" s="372"/>
      <c r="D194" s="372"/>
      <c r="E194" s="372"/>
      <c r="F194" s="372"/>
      <c r="G194" s="372"/>
      <c r="H194" s="372"/>
      <c r="I194" s="372"/>
      <c r="J194" s="372"/>
      <c r="K194" s="372"/>
      <c r="L194" s="372"/>
    </row>
    <row r="195" spans="1:12">
      <c r="A195" s="372"/>
      <c r="B195" s="372"/>
      <c r="C195" s="372"/>
      <c r="D195" s="372"/>
      <c r="E195" s="372"/>
      <c r="F195" s="372"/>
      <c r="G195" s="372"/>
      <c r="H195" s="372"/>
      <c r="I195" s="372"/>
      <c r="J195" s="372"/>
      <c r="K195" s="372"/>
      <c r="L195" s="372"/>
    </row>
    <row r="196" spans="1:12">
      <c r="A196" s="372"/>
      <c r="B196" s="372"/>
      <c r="C196" s="372"/>
      <c r="D196" s="372"/>
      <c r="E196" s="372"/>
      <c r="F196" s="372"/>
      <c r="G196" s="372"/>
      <c r="H196" s="372"/>
      <c r="I196" s="372"/>
      <c r="J196" s="372"/>
      <c r="K196" s="372"/>
      <c r="L196" s="372"/>
    </row>
    <row r="197" spans="1:12">
      <c r="A197" s="372"/>
      <c r="B197" s="372"/>
      <c r="C197" s="372"/>
      <c r="D197" s="372"/>
      <c r="E197" s="372"/>
      <c r="F197" s="372"/>
      <c r="G197" s="372"/>
      <c r="H197" s="372"/>
      <c r="I197" s="372"/>
      <c r="J197" s="372"/>
      <c r="K197" s="372"/>
      <c r="L197" s="372"/>
    </row>
    <row r="198" spans="1:12">
      <c r="A198" s="372"/>
      <c r="B198" s="372"/>
      <c r="C198" s="372"/>
      <c r="D198" s="372"/>
      <c r="E198" s="372"/>
      <c r="F198" s="372"/>
      <c r="G198" s="372"/>
      <c r="H198" s="372"/>
      <c r="I198" s="372"/>
      <c r="J198" s="372"/>
      <c r="K198" s="372"/>
      <c r="L198" s="372"/>
    </row>
    <row r="199" spans="1:12">
      <c r="A199" s="372"/>
      <c r="B199" s="372"/>
      <c r="C199" s="372"/>
      <c r="D199" s="372"/>
      <c r="E199" s="372"/>
      <c r="F199" s="372"/>
      <c r="G199" s="372"/>
      <c r="H199" s="372"/>
      <c r="I199" s="372"/>
      <c r="J199" s="372"/>
      <c r="K199" s="372"/>
      <c r="L199" s="372"/>
    </row>
    <row r="200" spans="1:12">
      <c r="A200" s="372"/>
      <c r="B200" s="372"/>
      <c r="C200" s="372"/>
      <c r="D200" s="372"/>
      <c r="E200" s="372"/>
      <c r="F200" s="372"/>
      <c r="G200" s="372"/>
      <c r="H200" s="372"/>
      <c r="I200" s="372"/>
      <c r="J200" s="372"/>
      <c r="K200" s="372"/>
      <c r="L200" s="372"/>
    </row>
    <row r="201" spans="1:12">
      <c r="A201" s="372"/>
      <c r="B201" s="372"/>
      <c r="C201" s="372"/>
      <c r="D201" s="372"/>
      <c r="E201" s="372"/>
      <c r="F201" s="372"/>
      <c r="G201" s="372"/>
      <c r="H201" s="372"/>
      <c r="I201" s="372"/>
      <c r="J201" s="372"/>
      <c r="K201" s="372"/>
      <c r="L201" s="372"/>
    </row>
    <row r="202" spans="1:12">
      <c r="A202" s="372"/>
      <c r="B202" s="372"/>
      <c r="C202" s="372"/>
      <c r="D202" s="372"/>
      <c r="E202" s="372"/>
      <c r="F202" s="372"/>
      <c r="G202" s="372"/>
      <c r="H202" s="372"/>
      <c r="I202" s="372"/>
      <c r="J202" s="372"/>
      <c r="K202" s="372"/>
      <c r="L202" s="372"/>
    </row>
    <row r="203" spans="1:12">
      <c r="A203" s="372"/>
      <c r="B203" s="372"/>
      <c r="C203" s="372"/>
      <c r="D203" s="372"/>
      <c r="E203" s="372"/>
      <c r="F203" s="372"/>
      <c r="G203" s="372"/>
      <c r="H203" s="372"/>
      <c r="I203" s="372"/>
      <c r="J203" s="372"/>
      <c r="K203" s="372"/>
      <c r="L203" s="372"/>
    </row>
    <row r="204" spans="1:12">
      <c r="A204" s="372"/>
      <c r="B204" s="372"/>
      <c r="C204" s="372"/>
      <c r="D204" s="372"/>
      <c r="E204" s="372"/>
      <c r="F204" s="372"/>
      <c r="G204" s="372"/>
      <c r="H204" s="372"/>
      <c r="I204" s="372"/>
      <c r="J204" s="372"/>
      <c r="K204" s="372"/>
      <c r="L204" s="372"/>
    </row>
    <row r="205" spans="1:12">
      <c r="A205" s="372"/>
      <c r="B205" s="372"/>
      <c r="C205" s="372"/>
      <c r="D205" s="372"/>
      <c r="E205" s="372"/>
      <c r="F205" s="372"/>
      <c r="G205" s="372"/>
      <c r="H205" s="372"/>
      <c r="I205" s="372"/>
      <c r="J205" s="372"/>
      <c r="K205" s="372"/>
      <c r="L205" s="372"/>
    </row>
    <row r="206" spans="1:12">
      <c r="A206" s="372"/>
      <c r="B206" s="372"/>
      <c r="C206" s="372"/>
      <c r="D206" s="372"/>
      <c r="E206" s="372"/>
      <c r="F206" s="372"/>
      <c r="G206" s="372"/>
      <c r="H206" s="372"/>
      <c r="I206" s="372"/>
      <c r="J206" s="372"/>
      <c r="K206" s="372"/>
      <c r="L206" s="372"/>
    </row>
    <row r="229" spans="1:7" ht="15">
      <c r="A229" s="92"/>
      <c r="B229" s="92"/>
      <c r="C229" s="92"/>
      <c r="D229" s="92"/>
      <c r="E229" s="92"/>
      <c r="F229" s="92"/>
      <c r="G229" s="92"/>
    </row>
    <row r="230" spans="1:7" ht="15">
      <c r="A230" s="92"/>
      <c r="B230" s="92"/>
      <c r="C230" s="92"/>
      <c r="D230" s="92"/>
      <c r="E230" s="92"/>
      <c r="F230" s="92"/>
      <c r="G230" s="92"/>
    </row>
    <row r="231" spans="1:7" ht="15">
      <c r="A231" s="92"/>
      <c r="B231" s="92"/>
      <c r="C231" s="92"/>
      <c r="D231" s="92"/>
      <c r="E231" s="92"/>
      <c r="F231" s="92"/>
      <c r="G231" s="92"/>
    </row>
    <row r="235" spans="1:7" ht="15">
      <c r="B235" s="92"/>
      <c r="C235" s="92"/>
      <c r="D235" s="92"/>
      <c r="E235" s="92"/>
    </row>
    <row r="241" spans="2:7" ht="15">
      <c r="B241" s="92"/>
      <c r="C241" s="92"/>
      <c r="D241" s="92"/>
      <c r="E241" s="92"/>
      <c r="F241" s="92"/>
      <c r="G241" s="92"/>
    </row>
    <row r="242" spans="2:7" ht="15">
      <c r="B242" s="92"/>
      <c r="C242" s="92"/>
      <c r="D242" s="92"/>
      <c r="E242" s="92"/>
      <c r="F242" s="92"/>
      <c r="G242" s="92"/>
    </row>
    <row r="243" spans="2:7" ht="15">
      <c r="B243" s="92"/>
      <c r="C243" s="92"/>
      <c r="D243" s="92"/>
      <c r="E243" s="92"/>
      <c r="F243" s="92"/>
      <c r="G243" s="92"/>
    </row>
    <row r="244" spans="2:7" ht="15">
      <c r="B244" s="92"/>
      <c r="C244" s="92"/>
      <c r="D244" s="92"/>
      <c r="E244" s="92"/>
      <c r="F244" s="92"/>
      <c r="G244" s="92"/>
    </row>
    <row r="253" spans="2:7">
      <c r="B253" t="s">
        <v>207</v>
      </c>
    </row>
  </sheetData>
  <mergeCells count="94">
    <mergeCell ref="B54:B55"/>
    <mergeCell ref="C54:C55"/>
    <mergeCell ref="D54:D55"/>
    <mergeCell ref="E38:E41"/>
    <mergeCell ref="F33:F34"/>
    <mergeCell ref="B36:B37"/>
    <mergeCell ref="C36:C37"/>
    <mergeCell ref="D36:D37"/>
    <mergeCell ref="E36:E37"/>
    <mergeCell ref="F36:F37"/>
    <mergeCell ref="B33:B34"/>
    <mergeCell ref="C33:C34"/>
    <mergeCell ref="D33:D34"/>
    <mergeCell ref="F49:F50"/>
    <mergeCell ref="F45:F47"/>
    <mergeCell ref="F43:F44"/>
    <mergeCell ref="A183:L206"/>
    <mergeCell ref="F54:F55"/>
    <mergeCell ref="B52:B53"/>
    <mergeCell ref="C52:C53"/>
    <mergeCell ref="A52:A53"/>
    <mergeCell ref="A54:A55"/>
    <mergeCell ref="D52:D53"/>
    <mergeCell ref="E52:E53"/>
    <mergeCell ref="B68:B70"/>
    <mergeCell ref="C68:C70"/>
    <mergeCell ref="D68:D70"/>
    <mergeCell ref="E68:E70"/>
    <mergeCell ref="F68:F70"/>
    <mergeCell ref="E54:E55"/>
    <mergeCell ref="A68:A70"/>
    <mergeCell ref="F52:F53"/>
    <mergeCell ref="A6:A8"/>
    <mergeCell ref="A16:A17"/>
    <mergeCell ref="A13:A14"/>
    <mergeCell ref="A19:A20"/>
    <mergeCell ref="A26:A27"/>
    <mergeCell ref="A10:A11"/>
    <mergeCell ref="B6:B8"/>
    <mergeCell ref="C6:C8"/>
    <mergeCell ref="D6:D8"/>
    <mergeCell ref="E49:E50"/>
    <mergeCell ref="B43:B44"/>
    <mergeCell ref="C43:C44"/>
    <mergeCell ref="D43:D44"/>
    <mergeCell ref="E43:E44"/>
    <mergeCell ref="B45:B47"/>
    <mergeCell ref="C45:C47"/>
    <mergeCell ref="D45:D47"/>
    <mergeCell ref="E45:E47"/>
    <mergeCell ref="D49:D50"/>
    <mergeCell ref="B49:B50"/>
    <mergeCell ref="C49:C50"/>
    <mergeCell ref="F38:F41"/>
    <mergeCell ref="B38:B41"/>
    <mergeCell ref="C38:C41"/>
    <mergeCell ref="D38:D41"/>
    <mergeCell ref="E33:E34"/>
    <mergeCell ref="F26:F27"/>
    <mergeCell ref="B29:B30"/>
    <mergeCell ref="C29:C30"/>
    <mergeCell ref="D29:D30"/>
    <mergeCell ref="E29:E30"/>
    <mergeCell ref="F29:F30"/>
    <mergeCell ref="B26:B27"/>
    <mergeCell ref="C26:C27"/>
    <mergeCell ref="D26:D27"/>
    <mergeCell ref="E26:E27"/>
    <mergeCell ref="F16:F17"/>
    <mergeCell ref="B19:B20"/>
    <mergeCell ref="C19:C20"/>
    <mergeCell ref="D19:D20"/>
    <mergeCell ref="E19:E20"/>
    <mergeCell ref="F19:F20"/>
    <mergeCell ref="B16:B17"/>
    <mergeCell ref="C16:C17"/>
    <mergeCell ref="D16:D17"/>
    <mergeCell ref="E16:E17"/>
    <mergeCell ref="F10:F11"/>
    <mergeCell ref="B13:B14"/>
    <mergeCell ref="C13:C14"/>
    <mergeCell ref="D13:D14"/>
    <mergeCell ref="E13:E14"/>
    <mergeCell ref="F13:F14"/>
    <mergeCell ref="E10:E11"/>
    <mergeCell ref="B10:B11"/>
    <mergeCell ref="D10:D11"/>
    <mergeCell ref="A29:A30"/>
    <mergeCell ref="A33:A34"/>
    <mergeCell ref="A38:A41"/>
    <mergeCell ref="A49:A50"/>
    <mergeCell ref="A43:A44"/>
    <mergeCell ref="A45:A47"/>
    <mergeCell ref="A36:A37"/>
  </mergeCells>
  <phoneticPr fontId="5" type="noConversion"/>
  <pageMargins left="0.15748031496062992" right="0.27559055118110237" top="0.98425196850393704" bottom="0.59055118110236227" header="0.51181102362204722" footer="0.51181102362204722"/>
  <pageSetup paperSize="9" orientation="portrait" r:id="rId1"/>
  <headerFooter alignWithMargins="0">
    <oddFooter>&amp;CStrana &amp;P</oddFooter>
  </headerFooter>
  <rowBreaks count="4" manualBreakCount="4">
    <brk id="23" max="5" man="1"/>
    <brk id="30" max="5" man="1"/>
    <brk id="56" max="5" man="1"/>
    <brk id="72" max="5" man="1"/>
  </rowBreaks>
</worksheet>
</file>

<file path=xl/worksheets/sheet4.xml><?xml version="1.0" encoding="utf-8"?>
<worksheet xmlns="http://schemas.openxmlformats.org/spreadsheetml/2006/main" xmlns:r="http://schemas.openxmlformats.org/officeDocument/2006/relationships">
  <dimension ref="A1:H1222"/>
  <sheetViews>
    <sheetView tabSelected="1" topLeftCell="A29" zoomScale="140" zoomScaleNormal="140" zoomScaleSheetLayoutView="130" workbookViewId="0">
      <selection activeCell="N7" sqref="N7"/>
    </sheetView>
  </sheetViews>
  <sheetFormatPr defaultRowHeight="12.75"/>
  <cols>
    <col min="1" max="1" width="17.140625" style="257" customWidth="1"/>
    <col min="2" max="2" width="13" style="257" customWidth="1"/>
    <col min="3" max="3" width="22.5703125" style="257" customWidth="1"/>
    <col min="4" max="4" width="19" style="257" customWidth="1"/>
    <col min="5" max="5" width="19.28515625" style="257" customWidth="1"/>
    <col min="6" max="6" width="10.85546875" style="257" customWidth="1"/>
    <col min="7" max="16384" width="9.140625" style="257"/>
  </cols>
  <sheetData>
    <row r="1" spans="1:8" ht="15.75">
      <c r="A1" s="448" t="s">
        <v>206</v>
      </c>
      <c r="B1" s="448"/>
      <c r="C1" s="448"/>
      <c r="D1" s="448"/>
      <c r="E1" s="448"/>
      <c r="F1" s="448"/>
      <c r="G1" s="284"/>
    </row>
    <row r="2" spans="1:8">
      <c r="A2" s="283"/>
      <c r="B2" s="283"/>
      <c r="C2" s="283"/>
      <c r="D2" s="283"/>
      <c r="E2" s="283"/>
      <c r="F2" s="283"/>
      <c r="G2" s="283"/>
    </row>
    <row r="3" spans="1:8" ht="15.75">
      <c r="A3" s="448" t="s">
        <v>214</v>
      </c>
      <c r="B3" s="448"/>
      <c r="C3" s="448"/>
      <c r="D3" s="448"/>
      <c r="E3" s="448"/>
      <c r="F3" s="448"/>
      <c r="G3" s="448"/>
    </row>
    <row r="4" spans="1:8">
      <c r="A4" s="283"/>
      <c r="B4" s="283"/>
      <c r="C4" s="283"/>
      <c r="D4" s="283"/>
      <c r="E4" s="283"/>
      <c r="F4" s="283"/>
      <c r="G4" s="283"/>
    </row>
    <row r="5" spans="1:8" ht="13.5" customHeight="1">
      <c r="A5" s="448" t="s">
        <v>451</v>
      </c>
      <c r="B5" s="448"/>
      <c r="C5" s="448"/>
      <c r="D5" s="448"/>
      <c r="E5" s="448"/>
      <c r="F5" s="448"/>
      <c r="G5" s="282"/>
      <c r="H5" s="281"/>
    </row>
    <row r="9" spans="1:8" ht="13.5" thickBot="1">
      <c r="A9" s="449"/>
      <c r="B9" s="449"/>
      <c r="C9" s="449"/>
      <c r="D9" s="449"/>
      <c r="E9" s="449"/>
      <c r="F9" s="449"/>
      <c r="G9" s="449"/>
    </row>
    <row r="10" spans="1:8" ht="25.5">
      <c r="A10" s="280" t="s">
        <v>70</v>
      </c>
      <c r="B10" s="279" t="s">
        <v>0</v>
      </c>
      <c r="C10" s="279" t="s">
        <v>1</v>
      </c>
      <c r="D10" s="279" t="s">
        <v>71</v>
      </c>
      <c r="E10" s="279" t="s">
        <v>194</v>
      </c>
      <c r="F10" s="278" t="s">
        <v>6</v>
      </c>
    </row>
    <row r="11" spans="1:8" ht="48" thickBot="1">
      <c r="A11" s="290"/>
      <c r="B11" s="291" t="s">
        <v>209</v>
      </c>
      <c r="C11" s="292"/>
      <c r="D11" s="293">
        <f>SUM(D12+D37+D48+D59+D349+D402+D498+D535+D579+D632+D669+D964+D1020+D1117+D1126+D1136+D1157+D1205+D189-2000000)</f>
        <v>3141000000</v>
      </c>
      <c r="E11" s="293">
        <f>SUM(E12+E37+E48+E59+E349+E402+E498+E535+E579+E632+E669+E964+E1020+E1117+E1126+E1136+E1157+E1205+E189)</f>
        <v>3046146231.5500007</v>
      </c>
      <c r="F11" s="294">
        <f>SUM(E11/D11)</f>
        <v>0.96980141087233385</v>
      </c>
    </row>
    <row r="12" spans="1:8" ht="33.75" customHeight="1" thickBot="1">
      <c r="A12" s="460" t="s">
        <v>409</v>
      </c>
      <c r="B12" s="461"/>
      <c r="C12" s="461"/>
      <c r="D12" s="261">
        <f>SUM(D14+D27)</f>
        <v>38750000</v>
      </c>
      <c r="E12" s="261">
        <f>SUM(E14+E27)</f>
        <v>29016978.460000001</v>
      </c>
      <c r="F12" s="260">
        <f>SUM(E12/D12)</f>
        <v>0.7488252505806452</v>
      </c>
    </row>
    <row r="13" spans="1:8" ht="39.75" customHeight="1" thickBot="1">
      <c r="A13" s="442" t="s">
        <v>537</v>
      </c>
      <c r="B13" s="443"/>
      <c r="C13" s="265"/>
      <c r="D13" s="259">
        <f>SUM(D14)</f>
        <v>28300000</v>
      </c>
      <c r="E13" s="259">
        <f>SUM(E14)</f>
        <v>18570127.219999999</v>
      </c>
      <c r="F13" s="258">
        <f>SUM(E13/D13)</f>
        <v>0.65618824098939921</v>
      </c>
    </row>
    <row r="14" spans="1:8">
      <c r="A14" s="297"/>
      <c r="B14" s="295">
        <v>400000</v>
      </c>
      <c r="C14" s="295" t="s">
        <v>117</v>
      </c>
      <c r="D14" s="296">
        <v>28300000</v>
      </c>
      <c r="E14" s="296">
        <v>18570127.219999999</v>
      </c>
      <c r="F14" s="298">
        <f>SUM(E14/D14)</f>
        <v>0.65618824098939921</v>
      </c>
    </row>
    <row r="15" spans="1:8">
      <c r="A15" s="299"/>
      <c r="B15" s="288">
        <v>410000</v>
      </c>
      <c r="C15" s="288" t="s">
        <v>72</v>
      </c>
      <c r="D15" s="289">
        <v>6750000</v>
      </c>
      <c r="E15" s="289">
        <v>7130956.25</v>
      </c>
      <c r="F15" s="298">
        <f t="shared" ref="F15:F25" si="0">SUM(E15/D15)</f>
        <v>1.056437962962963</v>
      </c>
    </row>
    <row r="16" spans="1:8">
      <c r="A16" s="299"/>
      <c r="B16" s="288">
        <v>411000</v>
      </c>
      <c r="C16" s="288" t="s">
        <v>73</v>
      </c>
      <c r="D16" s="289">
        <v>5650000</v>
      </c>
      <c r="E16" s="289">
        <v>6155582.0800000001</v>
      </c>
      <c r="F16" s="298">
        <f t="shared" si="0"/>
        <v>1.0894835539823009</v>
      </c>
    </row>
    <row r="17" spans="1:6">
      <c r="A17" s="299"/>
      <c r="B17" s="288">
        <v>411100</v>
      </c>
      <c r="C17" s="288" t="s">
        <v>74</v>
      </c>
      <c r="D17" s="289">
        <v>5650000</v>
      </c>
      <c r="E17" s="289">
        <v>6155582.0800000001</v>
      </c>
      <c r="F17" s="298">
        <f t="shared" si="0"/>
        <v>1.0894835539823009</v>
      </c>
    </row>
    <row r="18" spans="1:6">
      <c r="A18" s="299"/>
      <c r="B18" s="288">
        <v>412000</v>
      </c>
      <c r="C18" s="288" t="s">
        <v>452</v>
      </c>
      <c r="D18" s="289">
        <v>1000000</v>
      </c>
      <c r="E18" s="289">
        <v>903456.94</v>
      </c>
      <c r="F18" s="298">
        <f t="shared" si="0"/>
        <v>0.90345693999999999</v>
      </c>
    </row>
    <row r="19" spans="1:6">
      <c r="A19" s="299"/>
      <c r="B19" s="288">
        <v>412100</v>
      </c>
      <c r="C19" s="288" t="s">
        <v>453</v>
      </c>
      <c r="D19" s="289">
        <v>700000</v>
      </c>
      <c r="E19" s="289">
        <v>612814.53</v>
      </c>
      <c r="F19" s="298">
        <f t="shared" si="0"/>
        <v>0.87544932857142865</v>
      </c>
    </row>
    <row r="20" spans="1:6">
      <c r="A20" s="299"/>
      <c r="B20" s="288">
        <v>412200</v>
      </c>
      <c r="C20" s="288" t="s">
        <v>75</v>
      </c>
      <c r="D20" s="289">
        <v>300000</v>
      </c>
      <c r="E20" s="289">
        <v>290642.40999999997</v>
      </c>
      <c r="F20" s="298">
        <f t="shared" si="0"/>
        <v>0.96880803333333321</v>
      </c>
    </row>
    <row r="21" spans="1:6">
      <c r="A21" s="299"/>
      <c r="B21" s="288">
        <v>415000</v>
      </c>
      <c r="C21" s="288" t="s">
        <v>110</v>
      </c>
      <c r="D21" s="289">
        <v>100000</v>
      </c>
      <c r="E21" s="289">
        <v>71917.23</v>
      </c>
      <c r="F21" s="298">
        <f t="shared" si="0"/>
        <v>0.71917229999999999</v>
      </c>
    </row>
    <row r="22" spans="1:6">
      <c r="A22" s="299"/>
      <c r="B22" s="288">
        <v>415100</v>
      </c>
      <c r="C22" s="288" t="s">
        <v>111</v>
      </c>
      <c r="D22" s="289">
        <v>100000</v>
      </c>
      <c r="E22" s="289">
        <v>71917.23</v>
      </c>
      <c r="F22" s="298">
        <f t="shared" si="0"/>
        <v>0.71917229999999999</v>
      </c>
    </row>
    <row r="23" spans="1:6">
      <c r="A23" s="299"/>
      <c r="B23" s="288">
        <v>420000</v>
      </c>
      <c r="C23" s="288" t="s">
        <v>91</v>
      </c>
      <c r="D23" s="289">
        <v>19400000</v>
      </c>
      <c r="E23" s="289">
        <v>9367176.5500000007</v>
      </c>
      <c r="F23" s="298">
        <f t="shared" si="0"/>
        <v>0.48284415206185571</v>
      </c>
    </row>
    <row r="24" spans="1:6">
      <c r="A24" s="299"/>
      <c r="B24" s="288">
        <v>423000</v>
      </c>
      <c r="C24" s="288" t="s">
        <v>80</v>
      </c>
      <c r="D24" s="289">
        <v>19400000</v>
      </c>
      <c r="E24" s="289">
        <v>9367176.5500000007</v>
      </c>
      <c r="F24" s="298">
        <f t="shared" si="0"/>
        <v>0.48284415206185571</v>
      </c>
    </row>
    <row r="25" spans="1:6" ht="13.5" thickBot="1">
      <c r="A25" s="300"/>
      <c r="B25" s="301">
        <v>423500</v>
      </c>
      <c r="C25" s="301" t="s">
        <v>168</v>
      </c>
      <c r="D25" s="302">
        <v>19400000</v>
      </c>
      <c r="E25" s="302">
        <v>9367176.5500000007</v>
      </c>
      <c r="F25" s="298">
        <f t="shared" si="0"/>
        <v>0.48284415206185571</v>
      </c>
    </row>
    <row r="26" spans="1:6" ht="39.75" customHeight="1" thickBot="1">
      <c r="A26" s="442" t="s">
        <v>505</v>
      </c>
      <c r="B26" s="443"/>
      <c r="C26" s="265"/>
      <c r="D26" s="259">
        <f>SUM(D27)</f>
        <v>10450000</v>
      </c>
      <c r="E26" s="259">
        <f>SUM(E27)</f>
        <v>10446851.24</v>
      </c>
      <c r="F26" s="258">
        <f>SUM(E26/D26)</f>
        <v>0.99969868325358857</v>
      </c>
    </row>
    <row r="27" spans="1:6">
      <c r="A27" s="297"/>
      <c r="B27" s="295">
        <v>400000</v>
      </c>
      <c r="C27" s="295" t="s">
        <v>117</v>
      </c>
      <c r="D27" s="296">
        <v>10450000</v>
      </c>
      <c r="E27" s="296">
        <v>10446851.24</v>
      </c>
      <c r="F27" s="298">
        <f t="shared" ref="F27:F36" si="1">SUM(E27/D27)</f>
        <v>0.99969868325358857</v>
      </c>
    </row>
    <row r="28" spans="1:6">
      <c r="A28" s="299"/>
      <c r="B28" s="288">
        <v>410000</v>
      </c>
      <c r="C28" s="288" t="s">
        <v>72</v>
      </c>
      <c r="D28" s="289">
        <v>8700000</v>
      </c>
      <c r="E28" s="289">
        <v>8659038.4600000009</v>
      </c>
      <c r="F28" s="298">
        <f t="shared" si="1"/>
        <v>0.99529177701149441</v>
      </c>
    </row>
    <row r="29" spans="1:6">
      <c r="A29" s="299"/>
      <c r="B29" s="288">
        <v>416000</v>
      </c>
      <c r="C29" s="288" t="s">
        <v>455</v>
      </c>
      <c r="D29" s="289">
        <v>8700000</v>
      </c>
      <c r="E29" s="289">
        <v>8659038.4600000009</v>
      </c>
      <c r="F29" s="298">
        <f t="shared" si="1"/>
        <v>0.99529177701149441</v>
      </c>
    </row>
    <row r="30" spans="1:6">
      <c r="A30" s="299"/>
      <c r="B30" s="288">
        <v>416100</v>
      </c>
      <c r="C30" s="288" t="s">
        <v>94</v>
      </c>
      <c r="D30" s="289">
        <v>8700000</v>
      </c>
      <c r="E30" s="289">
        <v>8659038.4600000009</v>
      </c>
      <c r="F30" s="298">
        <f t="shared" si="1"/>
        <v>0.99529177701149441</v>
      </c>
    </row>
    <row r="31" spans="1:6">
      <c r="A31" s="299"/>
      <c r="B31" s="288">
        <v>420000</v>
      </c>
      <c r="C31" s="288" t="s">
        <v>91</v>
      </c>
      <c r="D31" s="289">
        <v>1750000</v>
      </c>
      <c r="E31" s="289">
        <v>1787812.78</v>
      </c>
      <c r="F31" s="298">
        <f t="shared" si="1"/>
        <v>1.0216073028571429</v>
      </c>
    </row>
    <row r="32" spans="1:6">
      <c r="A32" s="299"/>
      <c r="B32" s="288">
        <v>423000</v>
      </c>
      <c r="C32" s="288" t="s">
        <v>80</v>
      </c>
      <c r="D32" s="289">
        <v>100000</v>
      </c>
      <c r="E32" s="289">
        <v>165286.42000000001</v>
      </c>
      <c r="F32" s="298">
        <f t="shared" si="1"/>
        <v>1.6528642000000002</v>
      </c>
    </row>
    <row r="33" spans="1:8">
      <c r="A33" s="299"/>
      <c r="B33" s="288">
        <v>423500</v>
      </c>
      <c r="C33" s="288" t="s">
        <v>168</v>
      </c>
      <c r="D33" s="289">
        <v>50000</v>
      </c>
      <c r="E33" s="289">
        <v>41576.42</v>
      </c>
      <c r="F33" s="298">
        <f t="shared" si="1"/>
        <v>0.83152839999999995</v>
      </c>
    </row>
    <row r="34" spans="1:8">
      <c r="A34" s="299"/>
      <c r="B34" s="288">
        <v>423700</v>
      </c>
      <c r="C34" s="288" t="s">
        <v>83</v>
      </c>
      <c r="D34" s="289">
        <v>50000</v>
      </c>
      <c r="E34" s="289">
        <v>43710</v>
      </c>
      <c r="F34" s="298">
        <f t="shared" si="1"/>
        <v>0.87419999999999998</v>
      </c>
    </row>
    <row r="35" spans="1:8">
      <c r="A35" s="299"/>
      <c r="B35" s="288">
        <v>426000</v>
      </c>
      <c r="C35" s="288" t="s">
        <v>87</v>
      </c>
      <c r="D35" s="289">
        <v>1650000</v>
      </c>
      <c r="E35" s="289">
        <v>1622526.36</v>
      </c>
      <c r="F35" s="298">
        <f t="shared" si="1"/>
        <v>0.98334930909090912</v>
      </c>
    </row>
    <row r="36" spans="1:8" ht="13.5" thickBot="1">
      <c r="A36" s="300"/>
      <c r="B36" s="301">
        <v>426100</v>
      </c>
      <c r="C36" s="301" t="s">
        <v>101</v>
      </c>
      <c r="D36" s="302">
        <v>1650000</v>
      </c>
      <c r="E36" s="302">
        <v>0</v>
      </c>
      <c r="F36" s="298">
        <f t="shared" si="1"/>
        <v>0</v>
      </c>
    </row>
    <row r="37" spans="1:8" ht="35.25" customHeight="1" thickBot="1">
      <c r="A37" s="454" t="s">
        <v>410</v>
      </c>
      <c r="B37" s="455"/>
      <c r="C37" s="455"/>
      <c r="D37" s="261">
        <f>SUM(D38)</f>
        <v>12860000</v>
      </c>
      <c r="E37" s="261">
        <f>SUM(E38)</f>
        <v>12887553.1</v>
      </c>
      <c r="F37" s="260">
        <f>SUM(E37/D37)</f>
        <v>1.0021425427682737</v>
      </c>
    </row>
    <row r="38" spans="1:8" ht="39.75" customHeight="1" thickBot="1">
      <c r="A38" s="442" t="s">
        <v>538</v>
      </c>
      <c r="B38" s="443"/>
      <c r="C38" s="277"/>
      <c r="D38" s="259">
        <f>SUM(D39)</f>
        <v>12860000</v>
      </c>
      <c r="E38" s="259">
        <f>SUM(E39)</f>
        <v>12887553.1</v>
      </c>
      <c r="F38" s="258">
        <f>SUM(E38/D38)</f>
        <v>1.0021425427682737</v>
      </c>
      <c r="G38" s="276"/>
      <c r="H38" s="276"/>
    </row>
    <row r="39" spans="1:8">
      <c r="A39" s="297"/>
      <c r="B39" s="295">
        <v>400000</v>
      </c>
      <c r="C39" s="295" t="s">
        <v>117</v>
      </c>
      <c r="D39" s="296">
        <v>12860000</v>
      </c>
      <c r="E39" s="296">
        <v>12887553.1</v>
      </c>
      <c r="F39" s="298">
        <f t="shared" ref="F39:F47" si="2">SUM(E39/D39)</f>
        <v>1.0021425427682737</v>
      </c>
    </row>
    <row r="40" spans="1:8">
      <c r="A40" s="299"/>
      <c r="B40" s="288">
        <v>410000</v>
      </c>
      <c r="C40" s="288" t="s">
        <v>72</v>
      </c>
      <c r="D40" s="289">
        <v>12860000</v>
      </c>
      <c r="E40" s="289">
        <v>12887553.1</v>
      </c>
      <c r="F40" s="298">
        <f t="shared" si="2"/>
        <v>1.0021425427682737</v>
      </c>
    </row>
    <row r="41" spans="1:8">
      <c r="A41" s="299"/>
      <c r="B41" s="288">
        <v>411000</v>
      </c>
      <c r="C41" s="288" t="s">
        <v>73</v>
      </c>
      <c r="D41" s="289">
        <v>10900000</v>
      </c>
      <c r="E41" s="289">
        <v>11154867.49</v>
      </c>
      <c r="F41" s="298">
        <f t="shared" si="2"/>
        <v>1.0233823385321101</v>
      </c>
    </row>
    <row r="42" spans="1:8">
      <c r="A42" s="299"/>
      <c r="B42" s="288">
        <v>411100</v>
      </c>
      <c r="C42" s="288" t="s">
        <v>74</v>
      </c>
      <c r="D42" s="289">
        <v>10900000</v>
      </c>
      <c r="E42" s="289">
        <v>11154867.49</v>
      </c>
      <c r="F42" s="298">
        <f t="shared" si="2"/>
        <v>1.0233823385321101</v>
      </c>
    </row>
    <row r="43" spans="1:8">
      <c r="A43" s="299"/>
      <c r="B43" s="288">
        <v>412000</v>
      </c>
      <c r="C43" s="288" t="s">
        <v>452</v>
      </c>
      <c r="D43" s="289">
        <v>1840000</v>
      </c>
      <c r="E43" s="289">
        <v>1635801.94</v>
      </c>
      <c r="F43" s="298">
        <f t="shared" si="2"/>
        <v>0.88902279347826085</v>
      </c>
    </row>
    <row r="44" spans="1:8">
      <c r="A44" s="299"/>
      <c r="B44" s="288">
        <v>412100</v>
      </c>
      <c r="C44" s="288" t="s">
        <v>453</v>
      </c>
      <c r="D44" s="289">
        <v>1280000</v>
      </c>
      <c r="E44" s="289">
        <v>1089745.3500000001</v>
      </c>
      <c r="F44" s="298">
        <f t="shared" si="2"/>
        <v>0.85136355468750002</v>
      </c>
    </row>
    <row r="45" spans="1:8">
      <c r="A45" s="299"/>
      <c r="B45" s="288">
        <v>412200</v>
      </c>
      <c r="C45" s="288" t="s">
        <v>75</v>
      </c>
      <c r="D45" s="289">
        <v>560000</v>
      </c>
      <c r="E45" s="289">
        <v>546056.59</v>
      </c>
      <c r="F45" s="298">
        <f t="shared" si="2"/>
        <v>0.97510105357142851</v>
      </c>
    </row>
    <row r="46" spans="1:8">
      <c r="A46" s="299"/>
      <c r="B46" s="288">
        <v>415000</v>
      </c>
      <c r="C46" s="288" t="s">
        <v>110</v>
      </c>
      <c r="D46" s="289">
        <v>120000</v>
      </c>
      <c r="E46" s="289">
        <v>96883.67</v>
      </c>
      <c r="F46" s="298">
        <f t="shared" si="2"/>
        <v>0.80736391666666663</v>
      </c>
    </row>
    <row r="47" spans="1:8" ht="13.5" thickBot="1">
      <c r="A47" s="300"/>
      <c r="B47" s="301">
        <v>415100</v>
      </c>
      <c r="C47" s="301" t="s">
        <v>111</v>
      </c>
      <c r="D47" s="302">
        <v>120000</v>
      </c>
      <c r="E47" s="302">
        <v>96883.67</v>
      </c>
      <c r="F47" s="298">
        <f t="shared" si="2"/>
        <v>0.80736391666666663</v>
      </c>
    </row>
    <row r="48" spans="1:8" ht="35.25" customHeight="1" thickBot="1">
      <c r="A48" s="454" t="s">
        <v>411</v>
      </c>
      <c r="B48" s="455"/>
      <c r="C48" s="455"/>
      <c r="D48" s="261">
        <f>SUM(D49)</f>
        <v>16710000</v>
      </c>
      <c r="E48" s="261">
        <f>SUM(E49)</f>
        <v>17334815.32</v>
      </c>
      <c r="F48" s="260">
        <f>SUM(E48/D48)</f>
        <v>1.0373917007779774</v>
      </c>
    </row>
    <row r="49" spans="1:6" ht="41.25" customHeight="1" thickBot="1">
      <c r="A49" s="442" t="s">
        <v>538</v>
      </c>
      <c r="B49" s="443"/>
      <c r="C49" s="265"/>
      <c r="D49" s="259">
        <f>SUM(D50)</f>
        <v>16710000</v>
      </c>
      <c r="E49" s="259">
        <f>SUM(E50)</f>
        <v>17334815.32</v>
      </c>
      <c r="F49" s="365">
        <f t="shared" ref="F49:F58" si="3">SUM(E49/D49)</f>
        <v>1.0373917007779774</v>
      </c>
    </row>
    <row r="50" spans="1:6">
      <c r="A50" s="297"/>
      <c r="B50" s="295">
        <v>400000</v>
      </c>
      <c r="C50" s="295" t="s">
        <v>117</v>
      </c>
      <c r="D50" s="296">
        <v>16710000</v>
      </c>
      <c r="E50" s="296">
        <v>17334815.32</v>
      </c>
      <c r="F50" s="298">
        <f t="shared" si="3"/>
        <v>1.0373917007779774</v>
      </c>
    </row>
    <row r="51" spans="1:6">
      <c r="A51" s="299"/>
      <c r="B51" s="288">
        <v>410000</v>
      </c>
      <c r="C51" s="288" t="s">
        <v>72</v>
      </c>
      <c r="D51" s="289">
        <v>16710000</v>
      </c>
      <c r="E51" s="289">
        <v>17334815.32</v>
      </c>
      <c r="F51" s="298">
        <f t="shared" si="3"/>
        <v>1.0373917007779774</v>
      </c>
    </row>
    <row r="52" spans="1:6">
      <c r="A52" s="299"/>
      <c r="B52" s="288">
        <v>411000</v>
      </c>
      <c r="C52" s="288" t="s">
        <v>73</v>
      </c>
      <c r="D52" s="289">
        <v>14160000</v>
      </c>
      <c r="E52" s="289">
        <v>15053493.279999999</v>
      </c>
      <c r="F52" s="298">
        <f t="shared" si="3"/>
        <v>1.0630998079096046</v>
      </c>
    </row>
    <row r="53" spans="1:6">
      <c r="A53" s="299"/>
      <c r="B53" s="288">
        <v>411100</v>
      </c>
      <c r="C53" s="288" t="s">
        <v>74</v>
      </c>
      <c r="D53" s="289">
        <v>14160000</v>
      </c>
      <c r="E53" s="289">
        <v>15053493.279999999</v>
      </c>
      <c r="F53" s="298">
        <f t="shared" si="3"/>
        <v>1.0630998079096046</v>
      </c>
    </row>
    <row r="54" spans="1:6">
      <c r="A54" s="299"/>
      <c r="B54" s="288">
        <v>412000</v>
      </c>
      <c r="C54" s="288" t="s">
        <v>452</v>
      </c>
      <c r="D54" s="289">
        <v>2350000</v>
      </c>
      <c r="E54" s="289">
        <v>2137314.54</v>
      </c>
      <c r="F54" s="298">
        <f t="shared" si="3"/>
        <v>0.90949554893617024</v>
      </c>
    </row>
    <row r="55" spans="1:6">
      <c r="A55" s="299"/>
      <c r="B55" s="288">
        <v>412100</v>
      </c>
      <c r="C55" s="288" t="s">
        <v>453</v>
      </c>
      <c r="D55" s="289">
        <v>1650000</v>
      </c>
      <c r="E55" s="289">
        <v>1485443.77</v>
      </c>
      <c r="F55" s="298">
        <f t="shared" si="3"/>
        <v>0.90026895151515152</v>
      </c>
    </row>
    <row r="56" spans="1:6">
      <c r="A56" s="299"/>
      <c r="B56" s="288">
        <v>412200</v>
      </c>
      <c r="C56" s="288" t="s">
        <v>75</v>
      </c>
      <c r="D56" s="289">
        <v>700000</v>
      </c>
      <c r="E56" s="289">
        <v>651870.77</v>
      </c>
      <c r="F56" s="298">
        <f t="shared" si="3"/>
        <v>0.93124395714285713</v>
      </c>
    </row>
    <row r="57" spans="1:6">
      <c r="A57" s="299"/>
      <c r="B57" s="288">
        <v>415000</v>
      </c>
      <c r="C57" s="288" t="s">
        <v>110</v>
      </c>
      <c r="D57" s="289">
        <v>200000</v>
      </c>
      <c r="E57" s="289">
        <v>144007.5</v>
      </c>
      <c r="F57" s="298">
        <f t="shared" si="3"/>
        <v>0.7200375</v>
      </c>
    </row>
    <row r="58" spans="1:6" ht="13.5" thickBot="1">
      <c r="A58" s="300"/>
      <c r="B58" s="301">
        <v>415100</v>
      </c>
      <c r="C58" s="301" t="s">
        <v>111</v>
      </c>
      <c r="D58" s="302">
        <v>200000</v>
      </c>
      <c r="E58" s="302">
        <v>144007.5</v>
      </c>
      <c r="F58" s="298">
        <f t="shared" si="3"/>
        <v>0.7200375</v>
      </c>
    </row>
    <row r="59" spans="1:6" ht="46.5" customHeight="1" thickBot="1">
      <c r="A59" s="454" t="s">
        <v>245</v>
      </c>
      <c r="B59" s="455"/>
      <c r="C59" s="455"/>
      <c r="D59" s="261">
        <f>SUM(D60+D145+D160+D165+D170+D175+D180+D194+D205+D210+D215+D225+D230+D235+D241+D252+D279+D285+D343)</f>
        <v>1725390000</v>
      </c>
      <c r="E59" s="261">
        <f>SUM(E60+E145+E160+E165+E170+E175+E180+E194+E205+E210+E215+E225+E230+E235+E241+E252+E279+E285+E343)</f>
        <v>1686961466.3200002</v>
      </c>
      <c r="F59" s="260">
        <f>SUM(E59/D59)</f>
        <v>0.97772762466456864</v>
      </c>
    </row>
    <row r="60" spans="1:6" ht="39" customHeight="1" thickBot="1">
      <c r="A60" s="442" t="s">
        <v>239</v>
      </c>
      <c r="B60" s="443"/>
      <c r="C60" s="265"/>
      <c r="D60" s="259">
        <f>SUM(D61+D130)</f>
        <v>647600000</v>
      </c>
      <c r="E60" s="259">
        <f>SUM(E61+E130)</f>
        <v>648137285.71000004</v>
      </c>
      <c r="F60" s="298">
        <f t="shared" ref="F60:F123" si="4">SUM(E60/D60)</f>
        <v>1.0008296567479926</v>
      </c>
    </row>
    <row r="61" spans="1:6">
      <c r="A61" s="303"/>
      <c r="B61" s="304">
        <v>400000</v>
      </c>
      <c r="C61" s="304" t="s">
        <v>117</v>
      </c>
      <c r="D61" s="305">
        <v>511700000</v>
      </c>
      <c r="E61" s="305">
        <v>523837940.56</v>
      </c>
      <c r="F61" s="298">
        <f t="shared" si="4"/>
        <v>1.0237208140707446</v>
      </c>
    </row>
    <row r="62" spans="1:6">
      <c r="A62" s="299"/>
      <c r="B62" s="288">
        <v>410000</v>
      </c>
      <c r="C62" s="288" t="s">
        <v>72</v>
      </c>
      <c r="D62" s="289">
        <v>347600000</v>
      </c>
      <c r="E62" s="289">
        <v>362487251.49000001</v>
      </c>
      <c r="F62" s="298">
        <f t="shared" si="4"/>
        <v>1.042828686680092</v>
      </c>
    </row>
    <row r="63" spans="1:6">
      <c r="A63" s="299"/>
      <c r="B63" s="288">
        <v>411000</v>
      </c>
      <c r="C63" s="288" t="s">
        <v>73</v>
      </c>
      <c r="D63" s="289">
        <v>286000000</v>
      </c>
      <c r="E63" s="289">
        <v>302271129.19</v>
      </c>
      <c r="F63" s="298">
        <f t="shared" si="4"/>
        <v>1.056892060104895</v>
      </c>
    </row>
    <row r="64" spans="1:6">
      <c r="A64" s="299"/>
      <c r="B64" s="288">
        <v>411100</v>
      </c>
      <c r="C64" s="288" t="s">
        <v>74</v>
      </c>
      <c r="D64" s="289">
        <v>286000000</v>
      </c>
      <c r="E64" s="289">
        <v>302271129.19</v>
      </c>
      <c r="F64" s="298">
        <f t="shared" si="4"/>
        <v>1.056892060104895</v>
      </c>
    </row>
    <row r="65" spans="1:6">
      <c r="A65" s="299"/>
      <c r="B65" s="288">
        <v>412000</v>
      </c>
      <c r="C65" s="288" t="s">
        <v>452</v>
      </c>
      <c r="D65" s="289">
        <v>47900000</v>
      </c>
      <c r="E65" s="289">
        <v>47649185.049999997</v>
      </c>
      <c r="F65" s="298">
        <f t="shared" si="4"/>
        <v>0.99476377974947805</v>
      </c>
    </row>
    <row r="66" spans="1:6">
      <c r="A66" s="299"/>
      <c r="B66" s="288">
        <v>412100</v>
      </c>
      <c r="C66" s="288" t="s">
        <v>453</v>
      </c>
      <c r="D66" s="289">
        <v>33200000</v>
      </c>
      <c r="E66" s="289">
        <v>33000440.93</v>
      </c>
      <c r="F66" s="298">
        <f t="shared" si="4"/>
        <v>0.99398918463855424</v>
      </c>
    </row>
    <row r="67" spans="1:6">
      <c r="A67" s="299"/>
      <c r="B67" s="288">
        <v>412200</v>
      </c>
      <c r="C67" s="288" t="s">
        <v>75</v>
      </c>
      <c r="D67" s="289">
        <v>14700000</v>
      </c>
      <c r="E67" s="289">
        <v>14648744.119999999</v>
      </c>
      <c r="F67" s="298">
        <f t="shared" si="4"/>
        <v>0.99651320544217681</v>
      </c>
    </row>
    <row r="68" spans="1:6">
      <c r="A68" s="299"/>
      <c r="B68" s="288">
        <v>413000</v>
      </c>
      <c r="C68" s="288" t="s">
        <v>195</v>
      </c>
      <c r="D68" s="289">
        <v>1000000</v>
      </c>
      <c r="E68" s="289">
        <v>846000</v>
      </c>
      <c r="F68" s="298">
        <f t="shared" si="4"/>
        <v>0.84599999999999997</v>
      </c>
    </row>
    <row r="69" spans="1:6">
      <c r="A69" s="299"/>
      <c r="B69" s="288">
        <v>413100</v>
      </c>
      <c r="C69" s="288" t="s">
        <v>196</v>
      </c>
      <c r="D69" s="289">
        <v>1000000</v>
      </c>
      <c r="E69" s="289">
        <v>846000</v>
      </c>
      <c r="F69" s="298">
        <f t="shared" si="4"/>
        <v>0.84599999999999997</v>
      </c>
    </row>
    <row r="70" spans="1:6">
      <c r="A70" s="299"/>
      <c r="B70" s="288">
        <v>414000</v>
      </c>
      <c r="C70" s="288" t="s">
        <v>93</v>
      </c>
      <c r="D70" s="289">
        <v>5000000</v>
      </c>
      <c r="E70" s="289">
        <v>4314551.17</v>
      </c>
      <c r="F70" s="298">
        <f t="shared" si="4"/>
        <v>0.862910234</v>
      </c>
    </row>
    <row r="71" spans="1:6">
      <c r="A71" s="299"/>
      <c r="B71" s="288">
        <v>414300</v>
      </c>
      <c r="C71" s="288" t="s">
        <v>169</v>
      </c>
      <c r="D71" s="289">
        <v>2500000</v>
      </c>
      <c r="E71" s="289">
        <v>2099797</v>
      </c>
      <c r="F71" s="298">
        <f t="shared" si="4"/>
        <v>0.83991879999999997</v>
      </c>
    </row>
    <row r="72" spans="1:6">
      <c r="A72" s="299"/>
      <c r="B72" s="288">
        <v>414400</v>
      </c>
      <c r="C72" s="288" t="s">
        <v>454</v>
      </c>
      <c r="D72" s="289">
        <v>2500000</v>
      </c>
      <c r="E72" s="289">
        <v>2370160.66</v>
      </c>
      <c r="F72" s="298">
        <f t="shared" si="4"/>
        <v>0.9480642640000001</v>
      </c>
    </row>
    <row r="73" spans="1:6">
      <c r="A73" s="299"/>
      <c r="B73" s="288">
        <v>415000</v>
      </c>
      <c r="C73" s="288" t="s">
        <v>110</v>
      </c>
      <c r="D73" s="289">
        <v>5500000</v>
      </c>
      <c r="E73" s="289">
        <v>5374951.4299999997</v>
      </c>
      <c r="F73" s="298">
        <f t="shared" si="4"/>
        <v>0.97726389636363631</v>
      </c>
    </row>
    <row r="74" spans="1:6">
      <c r="A74" s="299"/>
      <c r="B74" s="288">
        <v>415100</v>
      </c>
      <c r="C74" s="288" t="s">
        <v>111</v>
      </c>
      <c r="D74" s="289">
        <v>5500000</v>
      </c>
      <c r="E74" s="289">
        <v>5374951.4299999997</v>
      </c>
      <c r="F74" s="298">
        <f t="shared" si="4"/>
        <v>0.97726389636363631</v>
      </c>
    </row>
    <row r="75" spans="1:6">
      <c r="A75" s="299"/>
      <c r="B75" s="288">
        <v>416000</v>
      </c>
      <c r="C75" s="288" t="s">
        <v>455</v>
      </c>
      <c r="D75" s="289">
        <v>2200000</v>
      </c>
      <c r="E75" s="289">
        <v>2031434.65</v>
      </c>
      <c r="F75" s="298">
        <f t="shared" si="4"/>
        <v>0.92337938636363637</v>
      </c>
    </row>
    <row r="76" spans="1:6">
      <c r="A76" s="299"/>
      <c r="B76" s="288">
        <v>416100</v>
      </c>
      <c r="C76" s="288" t="s">
        <v>94</v>
      </c>
      <c r="D76" s="289">
        <v>2200000</v>
      </c>
      <c r="E76" s="289">
        <v>2031434.65</v>
      </c>
      <c r="F76" s="298">
        <f t="shared" si="4"/>
        <v>0.92337938636363637</v>
      </c>
    </row>
    <row r="77" spans="1:6">
      <c r="A77" s="299"/>
      <c r="B77" s="288">
        <v>420000</v>
      </c>
      <c r="C77" s="288" t="s">
        <v>91</v>
      </c>
      <c r="D77" s="289">
        <v>107400000</v>
      </c>
      <c r="E77" s="289">
        <v>100718675.20999999</v>
      </c>
      <c r="F77" s="298">
        <f t="shared" si="4"/>
        <v>0.93779027197392917</v>
      </c>
    </row>
    <row r="78" spans="1:6">
      <c r="A78" s="299"/>
      <c r="B78" s="288">
        <v>421000</v>
      </c>
      <c r="C78" s="288" t="s">
        <v>76</v>
      </c>
      <c r="D78" s="289">
        <v>29050000</v>
      </c>
      <c r="E78" s="289">
        <v>26983725.510000002</v>
      </c>
      <c r="F78" s="298">
        <f t="shared" si="4"/>
        <v>0.92887179036144585</v>
      </c>
    </row>
    <row r="79" spans="1:6">
      <c r="A79" s="299"/>
      <c r="B79" s="288">
        <v>421100</v>
      </c>
      <c r="C79" s="288" t="s">
        <v>456</v>
      </c>
      <c r="D79" s="289">
        <v>2200000</v>
      </c>
      <c r="E79" s="289">
        <v>2143592.52</v>
      </c>
      <c r="F79" s="298">
        <f t="shared" si="4"/>
        <v>0.97436023636363633</v>
      </c>
    </row>
    <row r="80" spans="1:6">
      <c r="A80" s="299"/>
      <c r="B80" s="288">
        <v>421200</v>
      </c>
      <c r="C80" s="288" t="s">
        <v>95</v>
      </c>
      <c r="D80" s="289">
        <v>16500000</v>
      </c>
      <c r="E80" s="289">
        <v>14896209.130000001</v>
      </c>
      <c r="F80" s="298">
        <f t="shared" si="4"/>
        <v>0.90280055333333342</v>
      </c>
    </row>
    <row r="81" spans="1:6">
      <c r="A81" s="299"/>
      <c r="B81" s="288">
        <v>421300</v>
      </c>
      <c r="C81" s="288" t="s">
        <v>96</v>
      </c>
      <c r="D81" s="289">
        <v>800000</v>
      </c>
      <c r="E81" s="289">
        <v>702088.8</v>
      </c>
      <c r="F81" s="298">
        <f t="shared" si="4"/>
        <v>0.87761100000000003</v>
      </c>
    </row>
    <row r="82" spans="1:6">
      <c r="A82" s="299"/>
      <c r="B82" s="288">
        <v>421400</v>
      </c>
      <c r="C82" s="288" t="s">
        <v>97</v>
      </c>
      <c r="D82" s="289">
        <v>7300000</v>
      </c>
      <c r="E82" s="289">
        <v>7156805.3099999996</v>
      </c>
      <c r="F82" s="298">
        <f t="shared" si="4"/>
        <v>0.98038428904109587</v>
      </c>
    </row>
    <row r="83" spans="1:6">
      <c r="A83" s="299"/>
      <c r="B83" s="288">
        <v>421500</v>
      </c>
      <c r="C83" s="288" t="s">
        <v>98</v>
      </c>
      <c r="D83" s="289">
        <v>2100000</v>
      </c>
      <c r="E83" s="289">
        <v>2045964.75</v>
      </c>
      <c r="F83" s="298">
        <f t="shared" si="4"/>
        <v>0.97426892857142855</v>
      </c>
    </row>
    <row r="84" spans="1:6">
      <c r="A84" s="299"/>
      <c r="B84" s="288">
        <v>421600</v>
      </c>
      <c r="C84" s="288" t="s">
        <v>77</v>
      </c>
      <c r="D84" s="289">
        <v>50000</v>
      </c>
      <c r="E84" s="289">
        <v>7200</v>
      </c>
      <c r="F84" s="298">
        <f t="shared" si="4"/>
        <v>0.14399999999999999</v>
      </c>
    </row>
    <row r="85" spans="1:6">
      <c r="A85" s="299"/>
      <c r="B85" s="288">
        <v>421900</v>
      </c>
      <c r="C85" s="288" t="s">
        <v>114</v>
      </c>
      <c r="D85" s="289">
        <v>100000</v>
      </c>
      <c r="E85" s="289">
        <v>31865</v>
      </c>
      <c r="F85" s="298">
        <f t="shared" si="4"/>
        <v>0.31864999999999999</v>
      </c>
    </row>
    <row r="86" spans="1:6">
      <c r="A86" s="299"/>
      <c r="B86" s="288">
        <v>422000</v>
      </c>
      <c r="C86" s="288" t="s">
        <v>78</v>
      </c>
      <c r="D86" s="289">
        <v>3000000</v>
      </c>
      <c r="E86" s="289">
        <v>2127039.5499999998</v>
      </c>
      <c r="F86" s="298">
        <f t="shared" si="4"/>
        <v>0.7090131833333333</v>
      </c>
    </row>
    <row r="87" spans="1:6">
      <c r="A87" s="299"/>
      <c r="B87" s="288">
        <v>422100</v>
      </c>
      <c r="C87" s="288" t="s">
        <v>79</v>
      </c>
      <c r="D87" s="289">
        <v>2000000</v>
      </c>
      <c r="E87" s="289">
        <v>1517778.91</v>
      </c>
      <c r="F87" s="298">
        <f t="shared" si="4"/>
        <v>0.75888945499999994</v>
      </c>
    </row>
    <row r="88" spans="1:6">
      <c r="A88" s="299"/>
      <c r="B88" s="288">
        <v>422200</v>
      </c>
      <c r="C88" s="288" t="s">
        <v>457</v>
      </c>
      <c r="D88" s="289">
        <v>1000000</v>
      </c>
      <c r="E88" s="289">
        <v>609260.64</v>
      </c>
      <c r="F88" s="298">
        <f t="shared" si="4"/>
        <v>0.60926064000000002</v>
      </c>
    </row>
    <row r="89" spans="1:6">
      <c r="A89" s="299"/>
      <c r="B89" s="288">
        <v>423000</v>
      </c>
      <c r="C89" s="288" t="s">
        <v>80</v>
      </c>
      <c r="D89" s="289">
        <v>30800000</v>
      </c>
      <c r="E89" s="289">
        <v>30181852.309999999</v>
      </c>
      <c r="F89" s="298">
        <f t="shared" si="4"/>
        <v>0.97993026980519471</v>
      </c>
    </row>
    <row r="90" spans="1:6">
      <c r="A90" s="299"/>
      <c r="B90" s="288">
        <v>423200</v>
      </c>
      <c r="C90" s="288" t="s">
        <v>99</v>
      </c>
      <c r="D90" s="289">
        <v>900000</v>
      </c>
      <c r="E90" s="289">
        <v>678019.89</v>
      </c>
      <c r="F90" s="298">
        <f t="shared" si="4"/>
        <v>0.75335543333333332</v>
      </c>
    </row>
    <row r="91" spans="1:6">
      <c r="A91" s="299"/>
      <c r="B91" s="288">
        <v>423300</v>
      </c>
      <c r="C91" s="288" t="s">
        <v>458</v>
      </c>
      <c r="D91" s="289">
        <v>1000000</v>
      </c>
      <c r="E91" s="289">
        <v>859183</v>
      </c>
      <c r="F91" s="298">
        <f t="shared" si="4"/>
        <v>0.85918300000000003</v>
      </c>
    </row>
    <row r="92" spans="1:6">
      <c r="A92" s="299"/>
      <c r="B92" s="288">
        <v>423400</v>
      </c>
      <c r="C92" s="288" t="s">
        <v>82</v>
      </c>
      <c r="D92" s="289">
        <v>2700000</v>
      </c>
      <c r="E92" s="289">
        <v>2642425.61</v>
      </c>
      <c r="F92" s="298">
        <f t="shared" si="4"/>
        <v>0.97867615185185175</v>
      </c>
    </row>
    <row r="93" spans="1:6">
      <c r="A93" s="299"/>
      <c r="B93" s="288">
        <v>423500</v>
      </c>
      <c r="C93" s="288" t="s">
        <v>168</v>
      </c>
      <c r="D93" s="289">
        <v>16000000</v>
      </c>
      <c r="E93" s="289">
        <v>16722754.49</v>
      </c>
      <c r="F93" s="298">
        <f t="shared" si="4"/>
        <v>1.045172155625</v>
      </c>
    </row>
    <row r="94" spans="1:6">
      <c r="A94" s="299"/>
      <c r="B94" s="288">
        <v>423600</v>
      </c>
      <c r="C94" s="288" t="s">
        <v>170</v>
      </c>
      <c r="D94" s="289">
        <v>6000000</v>
      </c>
      <c r="E94" s="289">
        <v>5429239.3700000001</v>
      </c>
      <c r="F94" s="298">
        <f t="shared" si="4"/>
        <v>0.90487322833333339</v>
      </c>
    </row>
    <row r="95" spans="1:6">
      <c r="A95" s="299"/>
      <c r="B95" s="288">
        <v>423700</v>
      </c>
      <c r="C95" s="288" t="s">
        <v>83</v>
      </c>
      <c r="D95" s="289">
        <v>1200000</v>
      </c>
      <c r="E95" s="289">
        <v>1038625.57</v>
      </c>
      <c r="F95" s="298">
        <f t="shared" si="4"/>
        <v>0.86552130833333329</v>
      </c>
    </row>
    <row r="96" spans="1:6">
      <c r="A96" s="299"/>
      <c r="B96" s="288">
        <v>423900</v>
      </c>
      <c r="C96" s="288" t="s">
        <v>84</v>
      </c>
      <c r="D96" s="289">
        <v>3000000</v>
      </c>
      <c r="E96" s="289">
        <v>2811604.38</v>
      </c>
      <c r="F96" s="298">
        <f t="shared" si="4"/>
        <v>0.93720145999999993</v>
      </c>
    </row>
    <row r="97" spans="1:6">
      <c r="A97" s="299"/>
      <c r="B97" s="288">
        <v>424000</v>
      </c>
      <c r="C97" s="288" t="s">
        <v>85</v>
      </c>
      <c r="D97" s="289">
        <v>6300000</v>
      </c>
      <c r="E97" s="289">
        <v>5607085.9100000001</v>
      </c>
      <c r="F97" s="298">
        <f t="shared" si="4"/>
        <v>0.89001363650793652</v>
      </c>
    </row>
    <row r="98" spans="1:6">
      <c r="A98" s="299"/>
      <c r="B98" s="288">
        <v>424200</v>
      </c>
      <c r="C98" s="288" t="s">
        <v>112</v>
      </c>
      <c r="D98" s="289">
        <v>500000</v>
      </c>
      <c r="E98" s="289">
        <v>307142.86</v>
      </c>
      <c r="F98" s="298">
        <f t="shared" si="4"/>
        <v>0.61428571999999992</v>
      </c>
    </row>
    <row r="99" spans="1:6">
      <c r="A99" s="299"/>
      <c r="B99" s="288">
        <v>424300</v>
      </c>
      <c r="C99" s="288" t="s">
        <v>100</v>
      </c>
      <c r="D99" s="289">
        <v>1800000</v>
      </c>
      <c r="E99" s="289">
        <v>1816343.05</v>
      </c>
      <c r="F99" s="298">
        <f t="shared" si="4"/>
        <v>1.0090794722222223</v>
      </c>
    </row>
    <row r="100" spans="1:6">
      <c r="A100" s="299"/>
      <c r="B100" s="288">
        <v>424600</v>
      </c>
      <c r="C100" s="288" t="s">
        <v>459</v>
      </c>
      <c r="D100" s="289">
        <v>1000000</v>
      </c>
      <c r="E100" s="289">
        <v>874116</v>
      </c>
      <c r="F100" s="298">
        <f t="shared" si="4"/>
        <v>0.874116</v>
      </c>
    </row>
    <row r="101" spans="1:6">
      <c r="A101" s="299"/>
      <c r="B101" s="288">
        <v>424900</v>
      </c>
      <c r="C101" s="288" t="s">
        <v>86</v>
      </c>
      <c r="D101" s="289">
        <v>3000000</v>
      </c>
      <c r="E101" s="289">
        <v>2609484</v>
      </c>
      <c r="F101" s="298">
        <f t="shared" si="4"/>
        <v>0.86982800000000005</v>
      </c>
    </row>
    <row r="102" spans="1:6">
      <c r="A102" s="299"/>
      <c r="B102" s="288">
        <v>425000</v>
      </c>
      <c r="C102" s="288" t="s">
        <v>460</v>
      </c>
      <c r="D102" s="289">
        <v>4400000</v>
      </c>
      <c r="E102" s="289">
        <v>4082684.17</v>
      </c>
      <c r="F102" s="298">
        <f t="shared" si="4"/>
        <v>0.92788276590909091</v>
      </c>
    </row>
    <row r="103" spans="1:6">
      <c r="A103" s="299"/>
      <c r="B103" s="288">
        <v>425100</v>
      </c>
      <c r="C103" s="288" t="s">
        <v>461</v>
      </c>
      <c r="D103" s="289">
        <v>400000</v>
      </c>
      <c r="E103" s="289">
        <v>251565.02</v>
      </c>
      <c r="F103" s="298">
        <f t="shared" si="4"/>
        <v>0.62891255000000001</v>
      </c>
    </row>
    <row r="104" spans="1:6">
      <c r="A104" s="299"/>
      <c r="B104" s="288">
        <v>425200</v>
      </c>
      <c r="C104" s="288" t="s">
        <v>115</v>
      </c>
      <c r="D104" s="289">
        <v>4000000</v>
      </c>
      <c r="E104" s="289">
        <v>3831119.15</v>
      </c>
      <c r="F104" s="298">
        <f t="shared" si="4"/>
        <v>0.95777978749999992</v>
      </c>
    </row>
    <row r="105" spans="1:6">
      <c r="A105" s="299"/>
      <c r="B105" s="288">
        <v>426000</v>
      </c>
      <c r="C105" s="288" t="s">
        <v>87</v>
      </c>
      <c r="D105" s="289">
        <v>33850000</v>
      </c>
      <c r="E105" s="289">
        <v>31736287.760000002</v>
      </c>
      <c r="F105" s="298">
        <f t="shared" si="4"/>
        <v>0.93755650694239301</v>
      </c>
    </row>
    <row r="106" spans="1:6">
      <c r="A106" s="299"/>
      <c r="B106" s="288">
        <v>426100</v>
      </c>
      <c r="C106" s="288" t="s">
        <v>101</v>
      </c>
      <c r="D106" s="289">
        <v>17000000</v>
      </c>
      <c r="E106" s="289">
        <v>16718064.029999999</v>
      </c>
      <c r="F106" s="298">
        <f t="shared" si="4"/>
        <v>0.98341553117647051</v>
      </c>
    </row>
    <row r="107" spans="1:6">
      <c r="A107" s="299"/>
      <c r="B107" s="288">
        <v>426300</v>
      </c>
      <c r="C107" s="288" t="s">
        <v>462</v>
      </c>
      <c r="D107" s="289">
        <v>500000</v>
      </c>
      <c r="E107" s="289">
        <v>325755</v>
      </c>
      <c r="F107" s="298">
        <f t="shared" si="4"/>
        <v>0.65151000000000003</v>
      </c>
    </row>
    <row r="108" spans="1:6">
      <c r="A108" s="299"/>
      <c r="B108" s="288">
        <v>426400</v>
      </c>
      <c r="C108" s="288" t="s">
        <v>171</v>
      </c>
      <c r="D108" s="289">
        <v>8400000</v>
      </c>
      <c r="E108" s="289">
        <v>7437387.4000000004</v>
      </c>
      <c r="F108" s="298">
        <f t="shared" si="4"/>
        <v>0.88540326190476193</v>
      </c>
    </row>
    <row r="109" spans="1:6">
      <c r="A109" s="299"/>
      <c r="B109" s="288">
        <v>426600</v>
      </c>
      <c r="C109" s="288" t="s">
        <v>113</v>
      </c>
      <c r="D109" s="289">
        <v>50000</v>
      </c>
      <c r="E109" s="289">
        <v>0</v>
      </c>
      <c r="F109" s="298">
        <f t="shared" si="4"/>
        <v>0</v>
      </c>
    </row>
    <row r="110" spans="1:6">
      <c r="A110" s="299"/>
      <c r="B110" s="288">
        <v>426700</v>
      </c>
      <c r="C110" s="288" t="s">
        <v>463</v>
      </c>
      <c r="D110" s="289">
        <v>400000</v>
      </c>
      <c r="E110" s="289">
        <v>277668</v>
      </c>
      <c r="F110" s="298">
        <f t="shared" si="4"/>
        <v>0.69416999999999995</v>
      </c>
    </row>
    <row r="111" spans="1:6">
      <c r="A111" s="299"/>
      <c r="B111" s="288">
        <v>426800</v>
      </c>
      <c r="C111" s="288" t="s">
        <v>116</v>
      </c>
      <c r="D111" s="289">
        <v>3500000</v>
      </c>
      <c r="E111" s="289">
        <v>3348713.81</v>
      </c>
      <c r="F111" s="298">
        <f t="shared" si="4"/>
        <v>0.95677537428571435</v>
      </c>
    </row>
    <row r="112" spans="1:6">
      <c r="A112" s="299"/>
      <c r="B112" s="288">
        <v>426900</v>
      </c>
      <c r="C112" s="288" t="s">
        <v>88</v>
      </c>
      <c r="D112" s="289">
        <v>4000000</v>
      </c>
      <c r="E112" s="289">
        <v>3628699.52</v>
      </c>
      <c r="F112" s="298">
        <f t="shared" si="4"/>
        <v>0.90717488000000002</v>
      </c>
    </row>
    <row r="113" spans="1:6">
      <c r="A113" s="299"/>
      <c r="B113" s="288">
        <v>440000</v>
      </c>
      <c r="C113" s="288" t="s">
        <v>92</v>
      </c>
      <c r="D113" s="289">
        <v>1200000</v>
      </c>
      <c r="E113" s="289">
        <v>1204435.3600000001</v>
      </c>
      <c r="F113" s="298">
        <f t="shared" si="4"/>
        <v>1.0036961333333334</v>
      </c>
    </row>
    <row r="114" spans="1:6">
      <c r="A114" s="299"/>
      <c r="B114" s="288">
        <v>444000</v>
      </c>
      <c r="C114" s="288" t="s">
        <v>398</v>
      </c>
      <c r="D114" s="289">
        <v>1200000</v>
      </c>
      <c r="E114" s="289">
        <v>1204435.3600000001</v>
      </c>
      <c r="F114" s="298">
        <f t="shared" si="4"/>
        <v>1.0036961333333334</v>
      </c>
    </row>
    <row r="115" spans="1:6">
      <c r="A115" s="299"/>
      <c r="B115" s="288">
        <v>444200</v>
      </c>
      <c r="C115" s="288" t="s">
        <v>397</v>
      </c>
      <c r="D115" s="289">
        <v>1200000</v>
      </c>
      <c r="E115" s="289">
        <v>1204435.3600000001</v>
      </c>
      <c r="F115" s="298">
        <f t="shared" si="4"/>
        <v>1.0036961333333334</v>
      </c>
    </row>
    <row r="116" spans="1:6">
      <c r="A116" s="299"/>
      <c r="B116" s="288">
        <v>470000</v>
      </c>
      <c r="C116" s="288" t="s">
        <v>52</v>
      </c>
      <c r="D116" s="289">
        <v>16000000</v>
      </c>
      <c r="E116" s="289">
        <v>20820478.800000001</v>
      </c>
      <c r="F116" s="298">
        <f t="shared" si="4"/>
        <v>1.301279925</v>
      </c>
    </row>
    <row r="117" spans="1:6">
      <c r="A117" s="299"/>
      <c r="B117" s="288">
        <v>472000</v>
      </c>
      <c r="C117" s="288" t="s">
        <v>464</v>
      </c>
      <c r="D117" s="289">
        <v>16000000</v>
      </c>
      <c r="E117" s="289">
        <v>20820478.800000001</v>
      </c>
      <c r="F117" s="298">
        <f t="shared" si="4"/>
        <v>1.301279925</v>
      </c>
    </row>
    <row r="118" spans="1:6">
      <c r="A118" s="299"/>
      <c r="B118" s="288">
        <v>472100</v>
      </c>
      <c r="C118" s="288" t="s">
        <v>465</v>
      </c>
      <c r="D118" s="289">
        <v>300000</v>
      </c>
      <c r="E118" s="289">
        <v>413008.8</v>
      </c>
      <c r="F118" s="298">
        <f t="shared" si="4"/>
        <v>1.3766959999999999</v>
      </c>
    </row>
    <row r="119" spans="1:6">
      <c r="A119" s="299"/>
      <c r="B119" s="288">
        <v>472700</v>
      </c>
      <c r="C119" s="288" t="s">
        <v>466</v>
      </c>
      <c r="D119" s="289">
        <v>700000</v>
      </c>
      <c r="E119" s="289">
        <v>581222.40000000002</v>
      </c>
      <c r="F119" s="298">
        <f t="shared" si="4"/>
        <v>0.83031771428571433</v>
      </c>
    </row>
    <row r="120" spans="1:6">
      <c r="A120" s="299"/>
      <c r="B120" s="288">
        <v>472800</v>
      </c>
      <c r="C120" s="288" t="s">
        <v>343</v>
      </c>
      <c r="D120" s="289">
        <v>4000000</v>
      </c>
      <c r="E120" s="289">
        <v>3573308</v>
      </c>
      <c r="F120" s="298">
        <f t="shared" si="4"/>
        <v>0.89332699999999998</v>
      </c>
    </row>
    <row r="121" spans="1:6">
      <c r="A121" s="299"/>
      <c r="B121" s="288">
        <v>472900</v>
      </c>
      <c r="C121" s="288" t="s">
        <v>89</v>
      </c>
      <c r="D121" s="289">
        <v>11000000</v>
      </c>
      <c r="E121" s="289">
        <v>16252939.6</v>
      </c>
      <c r="F121" s="298">
        <f t="shared" si="4"/>
        <v>1.4775399636363635</v>
      </c>
    </row>
    <row r="122" spans="1:6">
      <c r="A122" s="299"/>
      <c r="B122" s="288">
        <v>480000</v>
      </c>
      <c r="C122" s="288" t="s">
        <v>53</v>
      </c>
      <c r="D122" s="289">
        <v>39500000</v>
      </c>
      <c r="E122" s="289">
        <v>38607099.700000003</v>
      </c>
      <c r="F122" s="298">
        <f t="shared" si="4"/>
        <v>0.97739492911392412</v>
      </c>
    </row>
    <row r="123" spans="1:6">
      <c r="A123" s="299"/>
      <c r="B123" s="288">
        <v>482000</v>
      </c>
      <c r="C123" s="288" t="s">
        <v>467</v>
      </c>
      <c r="D123" s="289">
        <v>2500000</v>
      </c>
      <c r="E123" s="289">
        <v>1963573.88</v>
      </c>
      <c r="F123" s="298">
        <f t="shared" si="4"/>
        <v>0.78542955199999998</v>
      </c>
    </row>
    <row r="124" spans="1:6">
      <c r="A124" s="299"/>
      <c r="B124" s="288">
        <v>482100</v>
      </c>
      <c r="C124" s="288" t="s">
        <v>102</v>
      </c>
      <c r="D124" s="289">
        <v>500000</v>
      </c>
      <c r="E124" s="289">
        <v>341839</v>
      </c>
      <c r="F124" s="298">
        <f t="shared" ref="F124:F144" si="5">SUM(E124/D124)</f>
        <v>0.68367800000000001</v>
      </c>
    </row>
    <row r="125" spans="1:6">
      <c r="A125" s="299"/>
      <c r="B125" s="288">
        <v>482200</v>
      </c>
      <c r="C125" s="288" t="s">
        <v>103</v>
      </c>
      <c r="D125" s="289">
        <v>2000000</v>
      </c>
      <c r="E125" s="289">
        <v>1621734.88</v>
      </c>
      <c r="F125" s="298">
        <f t="shared" si="5"/>
        <v>0.81086743999999999</v>
      </c>
    </row>
    <row r="126" spans="1:6">
      <c r="A126" s="299"/>
      <c r="B126" s="288">
        <v>483000</v>
      </c>
      <c r="C126" s="288" t="s">
        <v>468</v>
      </c>
      <c r="D126" s="289">
        <v>23000000</v>
      </c>
      <c r="E126" s="289">
        <v>22517529.82</v>
      </c>
      <c r="F126" s="298">
        <f t="shared" si="5"/>
        <v>0.97902303565217397</v>
      </c>
    </row>
    <row r="127" spans="1:6">
      <c r="A127" s="299"/>
      <c r="B127" s="288">
        <v>483100</v>
      </c>
      <c r="C127" s="288" t="s">
        <v>469</v>
      </c>
      <c r="D127" s="289">
        <v>23000000</v>
      </c>
      <c r="E127" s="289">
        <v>22517529.82</v>
      </c>
      <c r="F127" s="298">
        <f t="shared" si="5"/>
        <v>0.97902303565217397</v>
      </c>
    </row>
    <row r="128" spans="1:6">
      <c r="A128" s="299"/>
      <c r="B128" s="288">
        <v>485000</v>
      </c>
      <c r="C128" s="288" t="s">
        <v>470</v>
      </c>
      <c r="D128" s="289">
        <v>14000000</v>
      </c>
      <c r="E128" s="289">
        <v>14125996</v>
      </c>
      <c r="F128" s="298">
        <f t="shared" si="5"/>
        <v>1.0089997142857143</v>
      </c>
    </row>
    <row r="129" spans="1:6">
      <c r="A129" s="299"/>
      <c r="B129" s="288">
        <v>485100</v>
      </c>
      <c r="C129" s="288" t="s">
        <v>471</v>
      </c>
      <c r="D129" s="289">
        <v>14000000</v>
      </c>
      <c r="E129" s="289">
        <v>14125996</v>
      </c>
      <c r="F129" s="298">
        <f t="shared" si="5"/>
        <v>1.0089997142857143</v>
      </c>
    </row>
    <row r="130" spans="1:6">
      <c r="A130" s="299"/>
      <c r="B130" s="288">
        <v>500000</v>
      </c>
      <c r="C130" s="288" t="s">
        <v>54</v>
      </c>
      <c r="D130" s="289">
        <v>135900000</v>
      </c>
      <c r="E130" s="289">
        <v>124299345.15000001</v>
      </c>
      <c r="F130" s="298">
        <f t="shared" si="5"/>
        <v>0.9146383013245033</v>
      </c>
    </row>
    <row r="131" spans="1:6">
      <c r="A131" s="299"/>
      <c r="B131" s="288">
        <v>510000</v>
      </c>
      <c r="C131" s="288" t="s">
        <v>55</v>
      </c>
      <c r="D131" s="289">
        <v>12900000</v>
      </c>
      <c r="E131" s="289">
        <v>11749542.6</v>
      </c>
      <c r="F131" s="298">
        <f t="shared" si="5"/>
        <v>0.91081725581395345</v>
      </c>
    </row>
    <row r="132" spans="1:6">
      <c r="A132" s="299"/>
      <c r="B132" s="288">
        <v>511000</v>
      </c>
      <c r="C132" s="288" t="s">
        <v>472</v>
      </c>
      <c r="D132" s="289">
        <v>8700000</v>
      </c>
      <c r="E132" s="289">
        <v>8026314</v>
      </c>
      <c r="F132" s="298">
        <f t="shared" si="5"/>
        <v>0.92256482758620695</v>
      </c>
    </row>
    <row r="133" spans="1:6">
      <c r="A133" s="299"/>
      <c r="B133" s="288">
        <v>511100</v>
      </c>
      <c r="C133" s="288" t="s">
        <v>473</v>
      </c>
      <c r="D133" s="289">
        <v>7200000</v>
      </c>
      <c r="E133" s="289">
        <v>7038964</v>
      </c>
      <c r="F133" s="298">
        <f t="shared" si="5"/>
        <v>0.97763388888888891</v>
      </c>
    </row>
    <row r="134" spans="1:6">
      <c r="A134" s="299"/>
      <c r="B134" s="288">
        <v>511200</v>
      </c>
      <c r="C134" s="288" t="s">
        <v>104</v>
      </c>
      <c r="D134" s="289">
        <v>1000000</v>
      </c>
      <c r="E134" s="289">
        <v>881350</v>
      </c>
      <c r="F134" s="298">
        <f t="shared" si="5"/>
        <v>0.88134999999999997</v>
      </c>
    </row>
    <row r="135" spans="1:6">
      <c r="A135" s="299"/>
      <c r="B135" s="288">
        <v>511300</v>
      </c>
      <c r="C135" s="288" t="s">
        <v>105</v>
      </c>
      <c r="D135" s="289">
        <v>500000</v>
      </c>
      <c r="E135" s="289">
        <v>106000</v>
      </c>
      <c r="F135" s="298">
        <f t="shared" si="5"/>
        <v>0.21199999999999999</v>
      </c>
    </row>
    <row r="136" spans="1:6">
      <c r="A136" s="299"/>
      <c r="B136" s="288">
        <v>512000</v>
      </c>
      <c r="C136" s="288" t="s">
        <v>107</v>
      </c>
      <c r="D136" s="289">
        <v>3200000</v>
      </c>
      <c r="E136" s="289">
        <v>3062049.6</v>
      </c>
      <c r="F136" s="298">
        <f t="shared" si="5"/>
        <v>0.95689049999999998</v>
      </c>
    </row>
    <row r="137" spans="1:6">
      <c r="A137" s="299"/>
      <c r="B137" s="288">
        <v>512100</v>
      </c>
      <c r="C137" s="288" t="s">
        <v>172</v>
      </c>
      <c r="D137" s="289">
        <v>100000</v>
      </c>
      <c r="E137" s="289">
        <v>0</v>
      </c>
      <c r="F137" s="298">
        <f t="shared" si="5"/>
        <v>0</v>
      </c>
    </row>
    <row r="138" spans="1:6">
      <c r="A138" s="299"/>
      <c r="B138" s="288">
        <v>512200</v>
      </c>
      <c r="C138" s="288" t="s">
        <v>108</v>
      </c>
      <c r="D138" s="289">
        <v>3000000</v>
      </c>
      <c r="E138" s="289">
        <v>2972049.6</v>
      </c>
      <c r="F138" s="298">
        <f t="shared" si="5"/>
        <v>0.99068319999999999</v>
      </c>
    </row>
    <row r="139" spans="1:6">
      <c r="A139" s="299"/>
      <c r="B139" s="288">
        <v>512500</v>
      </c>
      <c r="C139" s="288" t="s">
        <v>400</v>
      </c>
      <c r="D139" s="289">
        <v>100000</v>
      </c>
      <c r="E139" s="289">
        <v>90000</v>
      </c>
      <c r="F139" s="298">
        <f t="shared" si="5"/>
        <v>0.9</v>
      </c>
    </row>
    <row r="140" spans="1:6">
      <c r="A140" s="299"/>
      <c r="B140" s="288">
        <v>513000</v>
      </c>
      <c r="C140" s="288" t="s">
        <v>474</v>
      </c>
      <c r="D140" s="289">
        <v>1000000</v>
      </c>
      <c r="E140" s="289">
        <v>661179</v>
      </c>
      <c r="F140" s="298">
        <f t="shared" si="5"/>
        <v>0.66117899999999996</v>
      </c>
    </row>
    <row r="141" spans="1:6">
      <c r="A141" s="299"/>
      <c r="B141" s="288">
        <v>513100</v>
      </c>
      <c r="C141" s="288" t="s">
        <v>475</v>
      </c>
      <c r="D141" s="289">
        <v>1000000</v>
      </c>
      <c r="E141" s="289">
        <v>661179</v>
      </c>
      <c r="F141" s="298">
        <f t="shared" si="5"/>
        <v>0.66117899999999996</v>
      </c>
    </row>
    <row r="142" spans="1:6">
      <c r="A142" s="299"/>
      <c r="B142" s="288">
        <v>540000</v>
      </c>
      <c r="C142" s="288" t="s">
        <v>56</v>
      </c>
      <c r="D142" s="289">
        <v>123000000</v>
      </c>
      <c r="E142" s="289">
        <v>112549802.55</v>
      </c>
      <c r="F142" s="298">
        <f t="shared" si="5"/>
        <v>0.91503904512195122</v>
      </c>
    </row>
    <row r="143" spans="1:6">
      <c r="A143" s="299"/>
      <c r="B143" s="288">
        <v>541000</v>
      </c>
      <c r="C143" s="288" t="s">
        <v>109</v>
      </c>
      <c r="D143" s="289">
        <v>123000000</v>
      </c>
      <c r="E143" s="289">
        <v>112549802.55</v>
      </c>
      <c r="F143" s="298">
        <f t="shared" si="5"/>
        <v>0.91503904512195122</v>
      </c>
    </row>
    <row r="144" spans="1:6" ht="13.5" thickBot="1">
      <c r="A144" s="300"/>
      <c r="B144" s="301">
        <v>541100</v>
      </c>
      <c r="C144" s="301" t="s">
        <v>57</v>
      </c>
      <c r="D144" s="302">
        <v>123000000</v>
      </c>
      <c r="E144" s="302">
        <v>112549802.55</v>
      </c>
      <c r="F144" s="298">
        <f t="shared" si="5"/>
        <v>0.91503904512195122</v>
      </c>
    </row>
    <row r="145" spans="1:6" ht="37.5" customHeight="1" thickBot="1">
      <c r="A145" s="470" t="s">
        <v>242</v>
      </c>
      <c r="B145" s="471"/>
      <c r="C145" s="275"/>
      <c r="D145" s="266">
        <f>SUM(D146+D155)</f>
        <v>88740000</v>
      </c>
      <c r="E145" s="266">
        <f>SUM(E146+E155)</f>
        <v>91740211.920000002</v>
      </c>
      <c r="F145" s="270">
        <f>SUM(E145/D145)</f>
        <v>1.033809014198783</v>
      </c>
    </row>
    <row r="146" spans="1:6" ht="26.25" thickBot="1">
      <c r="A146" s="366" t="s">
        <v>243</v>
      </c>
      <c r="B146" s="367"/>
      <c r="C146" s="367"/>
      <c r="D146" s="259">
        <f>SUM(D147)</f>
        <v>16200000</v>
      </c>
      <c r="E146" s="259">
        <f>SUM(E147)</f>
        <v>14397589.27</v>
      </c>
      <c r="F146" s="368">
        <f t="shared" ref="F146:F154" si="6">SUM(E146/D146)</f>
        <v>0.88874007839506175</v>
      </c>
    </row>
    <row r="147" spans="1:6">
      <c r="A147" s="297"/>
      <c r="B147" s="295">
        <v>400000</v>
      </c>
      <c r="C147" s="295" t="s">
        <v>117</v>
      </c>
      <c r="D147" s="296">
        <v>16200000</v>
      </c>
      <c r="E147" s="296">
        <v>14397589.27</v>
      </c>
      <c r="F147" s="298">
        <f t="shared" si="6"/>
        <v>0.88874007839506175</v>
      </c>
    </row>
    <row r="148" spans="1:6">
      <c r="A148" s="299"/>
      <c r="B148" s="288">
        <v>440000</v>
      </c>
      <c r="C148" s="288" t="s">
        <v>92</v>
      </c>
      <c r="D148" s="289">
        <v>16200000</v>
      </c>
      <c r="E148" s="289">
        <v>14397589.27</v>
      </c>
      <c r="F148" s="298">
        <f t="shared" si="6"/>
        <v>0.88874007839506175</v>
      </c>
    </row>
    <row r="149" spans="1:6">
      <c r="A149" s="299"/>
      <c r="B149" s="288">
        <v>441000</v>
      </c>
      <c r="C149" s="288" t="s">
        <v>120</v>
      </c>
      <c r="D149" s="289">
        <v>15900000</v>
      </c>
      <c r="E149" s="289">
        <v>14123338.83</v>
      </c>
      <c r="F149" s="298">
        <f t="shared" si="6"/>
        <v>0.88826030377358489</v>
      </c>
    </row>
    <row r="150" spans="1:6">
      <c r="A150" s="299"/>
      <c r="B150" s="288">
        <v>441200</v>
      </c>
      <c r="C150" s="288" t="s">
        <v>197</v>
      </c>
      <c r="D150" s="289">
        <v>2400000</v>
      </c>
      <c r="E150" s="289">
        <v>1580196.74</v>
      </c>
      <c r="F150" s="298">
        <f t="shared" si="6"/>
        <v>0.65841530833333328</v>
      </c>
    </row>
    <row r="151" spans="1:6">
      <c r="A151" s="299"/>
      <c r="B151" s="288">
        <v>441400</v>
      </c>
      <c r="C151" s="288" t="s">
        <v>476</v>
      </c>
      <c r="D151" s="289">
        <v>13500000</v>
      </c>
      <c r="E151" s="289">
        <v>12543142.09</v>
      </c>
      <c r="F151" s="298">
        <f t="shared" si="6"/>
        <v>0.92912163629629629</v>
      </c>
    </row>
    <row r="152" spans="1:6">
      <c r="A152" s="299"/>
      <c r="B152" s="288">
        <v>444000</v>
      </c>
      <c r="C152" s="288" t="s">
        <v>398</v>
      </c>
      <c r="D152" s="289">
        <v>300000</v>
      </c>
      <c r="E152" s="289">
        <v>274250.44</v>
      </c>
      <c r="F152" s="298">
        <f t="shared" si="6"/>
        <v>0.91416813333333335</v>
      </c>
    </row>
    <row r="153" spans="1:6">
      <c r="A153" s="299"/>
      <c r="B153" s="288">
        <v>444200</v>
      </c>
      <c r="C153" s="288" t="s">
        <v>397</v>
      </c>
      <c r="D153" s="289">
        <v>100000</v>
      </c>
      <c r="E153" s="289">
        <v>93260.3</v>
      </c>
      <c r="F153" s="298">
        <f t="shared" si="6"/>
        <v>0.93260300000000007</v>
      </c>
    </row>
    <row r="154" spans="1:6" ht="13.5" thickBot="1">
      <c r="A154" s="300"/>
      <c r="B154" s="301">
        <v>444300</v>
      </c>
      <c r="C154" s="301" t="s">
        <v>477</v>
      </c>
      <c r="D154" s="302">
        <v>200000</v>
      </c>
      <c r="E154" s="302">
        <v>180990.14</v>
      </c>
      <c r="F154" s="298">
        <f t="shared" si="6"/>
        <v>0.90495070000000011</v>
      </c>
    </row>
    <row r="155" spans="1:6" ht="39.75" thickBot="1">
      <c r="A155" s="370" t="s">
        <v>277</v>
      </c>
      <c r="B155" s="371"/>
      <c r="C155" s="371"/>
      <c r="D155" s="261">
        <f>SUM(D156)</f>
        <v>72540000</v>
      </c>
      <c r="E155" s="261">
        <f>SUM(E156)</f>
        <v>77342622.650000006</v>
      </c>
      <c r="F155" s="260">
        <f>SUM(E155/D155)</f>
        <v>1.0662065432864627</v>
      </c>
    </row>
    <row r="156" spans="1:6">
      <c r="A156" s="303"/>
      <c r="B156" s="304">
        <v>600000</v>
      </c>
      <c r="C156" s="304" t="s">
        <v>478</v>
      </c>
      <c r="D156" s="305">
        <v>72540000</v>
      </c>
      <c r="E156" s="305">
        <v>77342622.650000006</v>
      </c>
      <c r="F156" s="298">
        <f t="shared" ref="F156:F159" si="7">SUM(E156/D156)</f>
        <v>1.0662065432864627</v>
      </c>
    </row>
    <row r="157" spans="1:6">
      <c r="A157" s="299"/>
      <c r="B157" s="288">
        <v>610000</v>
      </c>
      <c r="C157" s="288" t="s">
        <v>59</v>
      </c>
      <c r="D157" s="289">
        <v>72540000</v>
      </c>
      <c r="E157" s="289">
        <v>77342622.650000006</v>
      </c>
      <c r="F157" s="298">
        <f t="shared" si="7"/>
        <v>1.0662065432864627</v>
      </c>
    </row>
    <row r="158" spans="1:6">
      <c r="A158" s="299"/>
      <c r="B158" s="288">
        <v>611000</v>
      </c>
      <c r="C158" s="288" t="s">
        <v>479</v>
      </c>
      <c r="D158" s="289">
        <v>72540000</v>
      </c>
      <c r="E158" s="289">
        <v>77342622.650000006</v>
      </c>
      <c r="F158" s="298">
        <f t="shared" si="7"/>
        <v>1.0662065432864627</v>
      </c>
    </row>
    <row r="159" spans="1:6" ht="13.5" thickBot="1">
      <c r="A159" s="300"/>
      <c r="B159" s="301">
        <v>611400</v>
      </c>
      <c r="C159" s="301" t="s">
        <v>480</v>
      </c>
      <c r="D159" s="302">
        <v>72540000</v>
      </c>
      <c r="E159" s="302">
        <v>77342622.650000006</v>
      </c>
      <c r="F159" s="298">
        <f t="shared" si="7"/>
        <v>1.0662065432864627</v>
      </c>
    </row>
    <row r="160" spans="1:6" ht="39" customHeight="1" thickBot="1">
      <c r="A160" s="480" t="s">
        <v>344</v>
      </c>
      <c r="B160" s="481"/>
      <c r="C160" s="274"/>
      <c r="D160" s="273">
        <f>SUM(D161)</f>
        <v>6000000</v>
      </c>
      <c r="E160" s="273">
        <f>SUM(E161)</f>
        <v>6000000</v>
      </c>
      <c r="F160" s="260">
        <v>1</v>
      </c>
    </row>
    <row r="161" spans="1:6">
      <c r="A161" s="303"/>
      <c r="B161" s="304">
        <v>400000</v>
      </c>
      <c r="C161" s="304" t="s">
        <v>117</v>
      </c>
      <c r="D161" s="305">
        <v>6000000</v>
      </c>
      <c r="E161" s="305">
        <v>6000000</v>
      </c>
      <c r="F161" s="298">
        <f t="shared" ref="F161:F164" si="8">SUM(E161/D161)</f>
        <v>1</v>
      </c>
    </row>
    <row r="162" spans="1:6">
      <c r="A162" s="299"/>
      <c r="B162" s="288">
        <v>480000</v>
      </c>
      <c r="C162" s="288" t="s">
        <v>53</v>
      </c>
      <c r="D162" s="289">
        <v>6000000</v>
      </c>
      <c r="E162" s="289">
        <v>6000000</v>
      </c>
      <c r="F162" s="298">
        <f t="shared" si="8"/>
        <v>1</v>
      </c>
    </row>
    <row r="163" spans="1:6">
      <c r="A163" s="299"/>
      <c r="B163" s="288">
        <v>481000</v>
      </c>
      <c r="C163" s="288" t="s">
        <v>481</v>
      </c>
      <c r="D163" s="289">
        <v>6000000</v>
      </c>
      <c r="E163" s="289">
        <v>6000000</v>
      </c>
      <c r="F163" s="298">
        <f t="shared" si="8"/>
        <v>1</v>
      </c>
    </row>
    <row r="164" spans="1:6" ht="13.5" thickBot="1">
      <c r="A164" s="300"/>
      <c r="B164" s="301">
        <v>481900</v>
      </c>
      <c r="C164" s="301" t="s">
        <v>90</v>
      </c>
      <c r="D164" s="302">
        <v>6000000</v>
      </c>
      <c r="E164" s="302">
        <v>6000000</v>
      </c>
      <c r="F164" s="298">
        <f t="shared" si="8"/>
        <v>1</v>
      </c>
    </row>
    <row r="165" spans="1:6" ht="26.25" customHeight="1" thickBot="1">
      <c r="A165" s="480" t="s">
        <v>345</v>
      </c>
      <c r="B165" s="481"/>
      <c r="C165" s="272"/>
      <c r="D165" s="261">
        <f>SUM(D166)</f>
        <v>4500000</v>
      </c>
      <c r="E165" s="261">
        <f>SUM(E166)</f>
        <v>0</v>
      </c>
      <c r="F165" s="260">
        <v>0</v>
      </c>
    </row>
    <row r="166" spans="1:6">
      <c r="A166" s="297"/>
      <c r="B166" s="295">
        <v>400000</v>
      </c>
      <c r="C166" s="295" t="s">
        <v>117</v>
      </c>
      <c r="D166" s="296">
        <v>4500000</v>
      </c>
      <c r="E166" s="296">
        <v>0</v>
      </c>
      <c r="F166" s="298">
        <f t="shared" ref="F166:F169" si="9">SUM(E166/D166)</f>
        <v>0</v>
      </c>
    </row>
    <row r="167" spans="1:6">
      <c r="A167" s="299"/>
      <c r="B167" s="288">
        <v>490000</v>
      </c>
      <c r="C167" s="288" t="s">
        <v>482</v>
      </c>
      <c r="D167" s="289">
        <v>4500000</v>
      </c>
      <c r="E167" s="289">
        <v>0</v>
      </c>
      <c r="F167" s="298">
        <f t="shared" si="9"/>
        <v>0</v>
      </c>
    </row>
    <row r="168" spans="1:6">
      <c r="A168" s="299"/>
      <c r="B168" s="288">
        <v>499000</v>
      </c>
      <c r="C168" s="288" t="s">
        <v>203</v>
      </c>
      <c r="D168" s="289">
        <v>4500000</v>
      </c>
      <c r="E168" s="289">
        <v>0</v>
      </c>
      <c r="F168" s="298">
        <f t="shared" si="9"/>
        <v>0</v>
      </c>
    </row>
    <row r="169" spans="1:6" ht="13.5" thickBot="1">
      <c r="A169" s="358"/>
      <c r="B169" s="306">
        <v>499100</v>
      </c>
      <c r="C169" s="306" t="s">
        <v>204</v>
      </c>
      <c r="D169" s="307">
        <v>4500000</v>
      </c>
      <c r="E169" s="307">
        <v>0</v>
      </c>
      <c r="F169" s="298">
        <f t="shared" si="9"/>
        <v>0</v>
      </c>
    </row>
    <row r="170" spans="1:6" ht="24" customHeight="1" thickBot="1">
      <c r="A170" s="480" t="s">
        <v>346</v>
      </c>
      <c r="B170" s="481"/>
      <c r="C170" s="272"/>
      <c r="D170" s="261">
        <f>SUM(D171)</f>
        <v>2000000</v>
      </c>
      <c r="E170" s="261">
        <f>SUM(E171)</f>
        <v>0</v>
      </c>
      <c r="F170" s="260">
        <v>0</v>
      </c>
    </row>
    <row r="171" spans="1:6">
      <c r="A171" s="303"/>
      <c r="B171" s="304">
        <v>400000</v>
      </c>
      <c r="C171" s="304" t="s">
        <v>117</v>
      </c>
      <c r="D171" s="305">
        <v>2000000</v>
      </c>
      <c r="E171" s="305">
        <v>0</v>
      </c>
      <c r="F171" s="298">
        <f t="shared" ref="F171:F174" si="10">SUM(E171/D171)</f>
        <v>0</v>
      </c>
    </row>
    <row r="172" spans="1:6">
      <c r="A172" s="299"/>
      <c r="B172" s="288">
        <v>490000</v>
      </c>
      <c r="C172" s="288" t="s">
        <v>482</v>
      </c>
      <c r="D172" s="289">
        <v>2000000</v>
      </c>
      <c r="E172" s="289">
        <v>0</v>
      </c>
      <c r="F172" s="298">
        <f t="shared" si="10"/>
        <v>0</v>
      </c>
    </row>
    <row r="173" spans="1:6">
      <c r="A173" s="299"/>
      <c r="B173" s="288">
        <v>499000</v>
      </c>
      <c r="C173" s="288" t="s">
        <v>203</v>
      </c>
      <c r="D173" s="289">
        <v>2000000</v>
      </c>
      <c r="E173" s="289">
        <v>0</v>
      </c>
      <c r="F173" s="298">
        <f t="shared" si="10"/>
        <v>0</v>
      </c>
    </row>
    <row r="174" spans="1:6" ht="13.5" thickBot="1">
      <c r="A174" s="300"/>
      <c r="B174" s="301">
        <v>499100</v>
      </c>
      <c r="C174" s="301" t="s">
        <v>204</v>
      </c>
      <c r="D174" s="302">
        <v>2000000</v>
      </c>
      <c r="E174" s="302">
        <v>0</v>
      </c>
      <c r="F174" s="298">
        <f t="shared" si="10"/>
        <v>0</v>
      </c>
    </row>
    <row r="175" spans="1:6" s="262" customFormat="1" ht="39" customHeight="1" thickBot="1">
      <c r="A175" s="462" t="s">
        <v>399</v>
      </c>
      <c r="B175" s="463"/>
      <c r="C175" s="308"/>
      <c r="D175" s="261">
        <f>SUM(D176)</f>
        <v>41000000</v>
      </c>
      <c r="E175" s="261">
        <f>SUM(E176)</f>
        <v>43741931.979999997</v>
      </c>
      <c r="F175" s="260">
        <f>SUM(E175/D175)</f>
        <v>1.0668763897560976</v>
      </c>
    </row>
    <row r="176" spans="1:6">
      <c r="A176" s="297"/>
      <c r="B176" s="295">
        <v>400000</v>
      </c>
      <c r="C176" s="295" t="s">
        <v>117</v>
      </c>
      <c r="D176" s="296">
        <v>41000000</v>
      </c>
      <c r="E176" s="296">
        <v>43741931.979999997</v>
      </c>
      <c r="F176" s="298">
        <f t="shared" ref="F176:F179" si="11">SUM(E176/D176)</f>
        <v>1.0668763897560976</v>
      </c>
    </row>
    <row r="177" spans="1:6">
      <c r="A177" s="299"/>
      <c r="B177" s="288">
        <v>480000</v>
      </c>
      <c r="C177" s="288" t="s">
        <v>53</v>
      </c>
      <c r="D177" s="289">
        <v>41000000</v>
      </c>
      <c r="E177" s="289">
        <v>43741931.979999997</v>
      </c>
      <c r="F177" s="298">
        <f t="shared" si="11"/>
        <v>1.0668763897560976</v>
      </c>
    </row>
    <row r="178" spans="1:6">
      <c r="A178" s="299"/>
      <c r="B178" s="288">
        <v>484000</v>
      </c>
      <c r="C178" s="288" t="s">
        <v>470</v>
      </c>
      <c r="D178" s="289">
        <v>41000000</v>
      </c>
      <c r="E178" s="289">
        <v>43741931.979999997</v>
      </c>
      <c r="F178" s="298">
        <f t="shared" si="11"/>
        <v>1.0668763897560976</v>
      </c>
    </row>
    <row r="179" spans="1:6" ht="13.5" thickBot="1">
      <c r="A179" s="358"/>
      <c r="B179" s="306">
        <v>484100</v>
      </c>
      <c r="C179" s="306" t="s">
        <v>483</v>
      </c>
      <c r="D179" s="307">
        <v>41000000</v>
      </c>
      <c r="E179" s="307">
        <v>43741931.979999997</v>
      </c>
      <c r="F179" s="298">
        <f t="shared" si="11"/>
        <v>1.0668763897560976</v>
      </c>
    </row>
    <row r="180" spans="1:6" ht="15" thickBot="1">
      <c r="A180" s="478" t="s">
        <v>412</v>
      </c>
      <c r="B180" s="479"/>
      <c r="C180" s="309"/>
      <c r="D180" s="261">
        <f>SUM(D181+D185)</f>
        <v>1000000</v>
      </c>
      <c r="E180" s="261">
        <f>SUM(E181+E185)</f>
        <v>70000</v>
      </c>
      <c r="F180" s="260">
        <f>SUM(E180/D180)</f>
        <v>7.0000000000000007E-2</v>
      </c>
    </row>
    <row r="181" spans="1:6">
      <c r="A181" s="297"/>
      <c r="B181" s="295">
        <v>400000</v>
      </c>
      <c r="C181" s="295" t="s">
        <v>117</v>
      </c>
      <c r="D181" s="296">
        <v>100000</v>
      </c>
      <c r="E181" s="296">
        <v>70000</v>
      </c>
      <c r="F181" s="298">
        <f t="shared" ref="F181:F188" si="12">SUM(E181/D181)</f>
        <v>0.7</v>
      </c>
    </row>
    <row r="182" spans="1:6">
      <c r="A182" s="299"/>
      <c r="B182" s="288">
        <v>420000</v>
      </c>
      <c r="C182" s="288" t="s">
        <v>91</v>
      </c>
      <c r="D182" s="289">
        <v>100000</v>
      </c>
      <c r="E182" s="289">
        <v>70000</v>
      </c>
      <c r="F182" s="298">
        <f t="shared" si="12"/>
        <v>0.7</v>
      </c>
    </row>
    <row r="183" spans="1:6">
      <c r="A183" s="299"/>
      <c r="B183" s="288">
        <v>424000</v>
      </c>
      <c r="C183" s="288" t="s">
        <v>85</v>
      </c>
      <c r="D183" s="289">
        <v>100000</v>
      </c>
      <c r="E183" s="289">
        <v>70000</v>
      </c>
      <c r="F183" s="298">
        <f t="shared" si="12"/>
        <v>0.7</v>
      </c>
    </row>
    <row r="184" spans="1:6">
      <c r="A184" s="299"/>
      <c r="B184" s="288">
        <v>424200</v>
      </c>
      <c r="C184" s="288" t="s">
        <v>112</v>
      </c>
      <c r="D184" s="289">
        <v>100000</v>
      </c>
      <c r="E184" s="289">
        <v>70000</v>
      </c>
      <c r="F184" s="298">
        <f t="shared" si="12"/>
        <v>0.7</v>
      </c>
    </row>
    <row r="185" spans="1:6">
      <c r="A185" s="299"/>
      <c r="B185" s="288">
        <v>500000</v>
      </c>
      <c r="C185" s="288" t="s">
        <v>54</v>
      </c>
      <c r="D185" s="289">
        <v>900000</v>
      </c>
      <c r="E185" s="289">
        <v>0</v>
      </c>
      <c r="F185" s="298">
        <f t="shared" si="12"/>
        <v>0</v>
      </c>
    </row>
    <row r="186" spans="1:6">
      <c r="A186" s="299"/>
      <c r="B186" s="288">
        <v>510000</v>
      </c>
      <c r="C186" s="288" t="s">
        <v>55</v>
      </c>
      <c r="D186" s="289">
        <v>900000</v>
      </c>
      <c r="E186" s="289">
        <v>0</v>
      </c>
      <c r="F186" s="298">
        <f t="shared" si="12"/>
        <v>0</v>
      </c>
    </row>
    <row r="187" spans="1:6">
      <c r="A187" s="299"/>
      <c r="B187" s="288">
        <v>511000</v>
      </c>
      <c r="C187" s="288" t="s">
        <v>472</v>
      </c>
      <c r="D187" s="289">
        <v>900000</v>
      </c>
      <c r="E187" s="289">
        <v>0</v>
      </c>
      <c r="F187" s="298">
        <f t="shared" si="12"/>
        <v>0</v>
      </c>
    </row>
    <row r="188" spans="1:6" ht="13.5" thickBot="1">
      <c r="A188" s="358"/>
      <c r="B188" s="306">
        <v>511200</v>
      </c>
      <c r="C188" s="306" t="s">
        <v>104</v>
      </c>
      <c r="D188" s="307">
        <v>900000</v>
      </c>
      <c r="E188" s="307">
        <v>0</v>
      </c>
      <c r="F188" s="298">
        <f t="shared" si="12"/>
        <v>0</v>
      </c>
    </row>
    <row r="189" spans="1:6" ht="15" thickBot="1">
      <c r="A189" s="486" t="s">
        <v>539</v>
      </c>
      <c r="B189" s="487"/>
      <c r="C189" s="323"/>
      <c r="D189" s="261">
        <f>SUM(D190)</f>
        <v>20000000</v>
      </c>
      <c r="E189" s="261">
        <f>SUM(E190)</f>
        <v>19930000</v>
      </c>
      <c r="F189" s="260">
        <v>0.45079999999999998</v>
      </c>
    </row>
    <row r="190" spans="1:6">
      <c r="A190" s="297"/>
      <c r="B190" s="295">
        <v>400000</v>
      </c>
      <c r="C190" s="295" t="s">
        <v>117</v>
      </c>
      <c r="D190" s="296">
        <v>20000000</v>
      </c>
      <c r="E190" s="296">
        <v>19930000</v>
      </c>
      <c r="F190" s="298">
        <f t="shared" ref="F190:F193" si="13">SUM(E190/D190)</f>
        <v>0.99650000000000005</v>
      </c>
    </row>
    <row r="191" spans="1:6">
      <c r="A191" s="299"/>
      <c r="B191" s="288">
        <v>480000</v>
      </c>
      <c r="C191" s="288" t="s">
        <v>53</v>
      </c>
      <c r="D191" s="289">
        <v>20000000</v>
      </c>
      <c r="E191" s="289">
        <v>19930000</v>
      </c>
      <c r="F191" s="298">
        <f t="shared" si="13"/>
        <v>0.99650000000000005</v>
      </c>
    </row>
    <row r="192" spans="1:6">
      <c r="A192" s="299"/>
      <c r="B192" s="288">
        <v>481000</v>
      </c>
      <c r="C192" s="288" t="s">
        <v>481</v>
      </c>
      <c r="D192" s="289">
        <v>20000000</v>
      </c>
      <c r="E192" s="289">
        <v>19930000</v>
      </c>
      <c r="F192" s="298">
        <f t="shared" si="13"/>
        <v>0.99650000000000005</v>
      </c>
    </row>
    <row r="193" spans="1:6" ht="13.5" thickBot="1">
      <c r="A193" s="358"/>
      <c r="B193" s="306">
        <v>481900</v>
      </c>
      <c r="C193" s="306" t="s">
        <v>90</v>
      </c>
      <c r="D193" s="307">
        <v>20000000</v>
      </c>
      <c r="E193" s="307">
        <v>19930000</v>
      </c>
      <c r="F193" s="298">
        <f t="shared" si="13"/>
        <v>0.99650000000000005</v>
      </c>
    </row>
    <row r="194" spans="1:6" ht="30" customHeight="1" thickBot="1">
      <c r="A194" s="456" t="s">
        <v>401</v>
      </c>
      <c r="B194" s="457"/>
      <c r="C194" s="457"/>
      <c r="D194" s="266">
        <f>SUM(D195+D200)</f>
        <v>10500000</v>
      </c>
      <c r="E194" s="266">
        <f>SUM(E195+E200)</f>
        <v>5896899.6200000001</v>
      </c>
      <c r="F194" s="270">
        <f>SUM(E194/D194)</f>
        <v>0.56160948761904761</v>
      </c>
    </row>
    <row r="195" spans="1:6" ht="26.25" customHeight="1" thickBot="1">
      <c r="A195" s="313" t="s">
        <v>246</v>
      </c>
      <c r="B195" s="312"/>
      <c r="C195" s="312"/>
      <c r="D195" s="259">
        <f>SUM(D196)</f>
        <v>500000</v>
      </c>
      <c r="E195" s="259">
        <f>SUM(E196)</f>
        <v>130154.5</v>
      </c>
      <c r="F195" s="258">
        <f>SUM(E195/D195)</f>
        <v>0.26030900000000001</v>
      </c>
    </row>
    <row r="196" spans="1:6">
      <c r="A196" s="297"/>
      <c r="B196" s="295">
        <v>400000</v>
      </c>
      <c r="C196" s="295" t="s">
        <v>117</v>
      </c>
      <c r="D196" s="296">
        <v>500000</v>
      </c>
      <c r="E196" s="296">
        <v>130154.5</v>
      </c>
      <c r="F196" s="298">
        <f t="shared" ref="F196:F199" si="14">SUM(E196/D196)</f>
        <v>0.26030900000000001</v>
      </c>
    </row>
    <row r="197" spans="1:6">
      <c r="A197" s="299"/>
      <c r="B197" s="288">
        <v>480000</v>
      </c>
      <c r="C197" s="288" t="s">
        <v>53</v>
      </c>
      <c r="D197" s="289">
        <v>500000</v>
      </c>
      <c r="E197" s="289">
        <v>130154.5</v>
      </c>
      <c r="F197" s="298">
        <f t="shared" si="14"/>
        <v>0.26030900000000001</v>
      </c>
    </row>
    <row r="198" spans="1:6">
      <c r="A198" s="299"/>
      <c r="B198" s="288">
        <v>481000</v>
      </c>
      <c r="C198" s="288" t="s">
        <v>481</v>
      </c>
      <c r="D198" s="289">
        <v>500000</v>
      </c>
      <c r="E198" s="289">
        <v>130154.5</v>
      </c>
      <c r="F198" s="298">
        <f t="shared" si="14"/>
        <v>0.26030900000000001</v>
      </c>
    </row>
    <row r="199" spans="1:6" ht="13.5" thickBot="1">
      <c r="A199" s="358"/>
      <c r="B199" s="306">
        <v>481900</v>
      </c>
      <c r="C199" s="306" t="s">
        <v>90</v>
      </c>
      <c r="D199" s="307">
        <v>500000</v>
      </c>
      <c r="E199" s="307">
        <v>130154.5</v>
      </c>
      <c r="F199" s="298">
        <f t="shared" si="14"/>
        <v>0.26030900000000001</v>
      </c>
    </row>
    <row r="200" spans="1:6" ht="42.75" customHeight="1" thickBot="1">
      <c r="A200" s="271" t="s">
        <v>247</v>
      </c>
      <c r="B200" s="312"/>
      <c r="C200" s="312"/>
      <c r="D200" s="259">
        <f>SUM(D201)</f>
        <v>10000000</v>
      </c>
      <c r="E200" s="259">
        <f>SUM(E201)</f>
        <v>5766745.1200000001</v>
      </c>
      <c r="F200" s="258">
        <f>SUM(E200/D200)</f>
        <v>0.57667451199999997</v>
      </c>
    </row>
    <row r="201" spans="1:6">
      <c r="A201" s="297"/>
      <c r="B201" s="295">
        <v>400000</v>
      </c>
      <c r="C201" s="295" t="s">
        <v>117</v>
      </c>
      <c r="D201" s="296">
        <v>10000000</v>
      </c>
      <c r="E201" s="296">
        <v>5766745.1200000001</v>
      </c>
      <c r="F201" s="298">
        <f t="shared" ref="F201:F204" si="15">SUM(E201/D201)</f>
        <v>0.57667451199999997</v>
      </c>
    </row>
    <row r="202" spans="1:6">
      <c r="A202" s="299"/>
      <c r="B202" s="288">
        <v>480000</v>
      </c>
      <c r="C202" s="288" t="s">
        <v>53</v>
      </c>
      <c r="D202" s="289">
        <v>10000000</v>
      </c>
      <c r="E202" s="289">
        <v>5766745.1200000001</v>
      </c>
      <c r="F202" s="298">
        <f t="shared" si="15"/>
        <v>0.57667451199999997</v>
      </c>
    </row>
    <row r="203" spans="1:6">
      <c r="A203" s="299"/>
      <c r="B203" s="288">
        <v>481000</v>
      </c>
      <c r="C203" s="288" t="s">
        <v>481</v>
      </c>
      <c r="D203" s="289">
        <v>10000000</v>
      </c>
      <c r="E203" s="289">
        <v>5766745.1200000001</v>
      </c>
      <c r="F203" s="298">
        <f t="shared" si="15"/>
        <v>0.57667451199999997</v>
      </c>
    </row>
    <row r="204" spans="1:6" ht="13.5" thickBot="1">
      <c r="A204" s="358"/>
      <c r="B204" s="306">
        <v>481900</v>
      </c>
      <c r="C204" s="306" t="s">
        <v>90</v>
      </c>
      <c r="D204" s="307">
        <v>10000000</v>
      </c>
      <c r="E204" s="307">
        <v>5766745.1200000001</v>
      </c>
      <c r="F204" s="298">
        <f t="shared" si="15"/>
        <v>0.57667451199999997</v>
      </c>
    </row>
    <row r="205" spans="1:6" ht="32.25" customHeight="1" thickBot="1">
      <c r="A205" s="456" t="s">
        <v>413</v>
      </c>
      <c r="B205" s="457"/>
      <c r="C205" s="309"/>
      <c r="D205" s="266">
        <f>SUM(D206)</f>
        <v>500000</v>
      </c>
      <c r="E205" s="266">
        <f>SUM(E206)</f>
        <v>0</v>
      </c>
      <c r="F205" s="270">
        <f>SUM(E205/D205)</f>
        <v>0</v>
      </c>
    </row>
    <row r="206" spans="1:6">
      <c r="A206" s="297"/>
      <c r="B206" s="295">
        <v>400000</v>
      </c>
      <c r="C206" s="295" t="s">
        <v>117</v>
      </c>
      <c r="D206" s="296">
        <v>500000</v>
      </c>
      <c r="E206" s="296">
        <v>0</v>
      </c>
      <c r="F206" s="298">
        <f t="shared" ref="F206:F209" si="16">SUM(E206/D206)</f>
        <v>0</v>
      </c>
    </row>
    <row r="207" spans="1:6">
      <c r="A207" s="299"/>
      <c r="B207" s="288">
        <v>420000</v>
      </c>
      <c r="C207" s="288" t="s">
        <v>91</v>
      </c>
      <c r="D207" s="289">
        <v>500000</v>
      </c>
      <c r="E207" s="289">
        <v>0</v>
      </c>
      <c r="F207" s="298">
        <f t="shared" si="16"/>
        <v>0</v>
      </c>
    </row>
    <row r="208" spans="1:6">
      <c r="A208" s="299"/>
      <c r="B208" s="288">
        <v>424000</v>
      </c>
      <c r="C208" s="288" t="s">
        <v>85</v>
      </c>
      <c r="D208" s="289">
        <v>500000</v>
      </c>
      <c r="E208" s="289">
        <v>0</v>
      </c>
      <c r="F208" s="298">
        <f t="shared" si="16"/>
        <v>0</v>
      </c>
    </row>
    <row r="209" spans="1:6" ht="13.5" thickBot="1">
      <c r="A209" s="358"/>
      <c r="B209" s="306">
        <v>424900</v>
      </c>
      <c r="C209" s="306" t="s">
        <v>86</v>
      </c>
      <c r="D209" s="307">
        <v>500000</v>
      </c>
      <c r="E209" s="307">
        <v>0</v>
      </c>
      <c r="F209" s="298">
        <f t="shared" si="16"/>
        <v>0</v>
      </c>
    </row>
    <row r="210" spans="1:6" s="262" customFormat="1" ht="36" customHeight="1" thickBot="1">
      <c r="A210" s="462" t="s">
        <v>402</v>
      </c>
      <c r="B210" s="463"/>
      <c r="C210" s="308"/>
      <c r="D210" s="261">
        <f>SUM(D211)</f>
        <v>500000</v>
      </c>
      <c r="E210" s="261">
        <f>SUM(E211)</f>
        <v>0</v>
      </c>
      <c r="F210" s="260">
        <v>0</v>
      </c>
    </row>
    <row r="211" spans="1:6">
      <c r="A211" s="297"/>
      <c r="B211" s="295">
        <v>400000</v>
      </c>
      <c r="C211" s="295" t="s">
        <v>117</v>
      </c>
      <c r="D211" s="296">
        <v>500000</v>
      </c>
      <c r="E211" s="296">
        <v>0</v>
      </c>
      <c r="F211" s="298">
        <f t="shared" ref="F211:F214" si="17">SUM(E211/D211)</f>
        <v>0</v>
      </c>
    </row>
    <row r="212" spans="1:6">
      <c r="A212" s="299"/>
      <c r="B212" s="288">
        <v>460000</v>
      </c>
      <c r="C212" s="288" t="s">
        <v>11</v>
      </c>
      <c r="D212" s="289">
        <v>500000</v>
      </c>
      <c r="E212" s="289">
        <v>0</v>
      </c>
      <c r="F212" s="298">
        <f t="shared" si="17"/>
        <v>0</v>
      </c>
    </row>
    <row r="213" spans="1:6">
      <c r="A213" s="299"/>
      <c r="B213" s="288">
        <v>465000</v>
      </c>
      <c r="C213" s="288" t="s">
        <v>484</v>
      </c>
      <c r="D213" s="289">
        <v>500000</v>
      </c>
      <c r="E213" s="289">
        <v>0</v>
      </c>
      <c r="F213" s="298">
        <f t="shared" si="17"/>
        <v>0</v>
      </c>
    </row>
    <row r="214" spans="1:6" ht="13.5" thickBot="1">
      <c r="A214" s="358"/>
      <c r="B214" s="306">
        <v>465100</v>
      </c>
      <c r="C214" s="306" t="s">
        <v>485</v>
      </c>
      <c r="D214" s="307">
        <v>500000</v>
      </c>
      <c r="E214" s="307">
        <v>0</v>
      </c>
      <c r="F214" s="298">
        <f t="shared" si="17"/>
        <v>0</v>
      </c>
    </row>
    <row r="215" spans="1:6" s="262" customFormat="1" ht="51" customHeight="1" thickBot="1">
      <c r="A215" s="462" t="s">
        <v>403</v>
      </c>
      <c r="B215" s="463"/>
      <c r="C215" s="308"/>
      <c r="D215" s="261">
        <f>SUM(D216+D220)</f>
        <v>9000000</v>
      </c>
      <c r="E215" s="261">
        <f>SUM(E216+E220)</f>
        <v>8093786</v>
      </c>
      <c r="F215" s="260">
        <f>SUM(E215/D215)</f>
        <v>0.89930955555555558</v>
      </c>
    </row>
    <row r="216" spans="1:6">
      <c r="A216" s="297"/>
      <c r="B216" s="295">
        <v>400000</v>
      </c>
      <c r="C216" s="295" t="s">
        <v>117</v>
      </c>
      <c r="D216" s="296">
        <v>2000000</v>
      </c>
      <c r="E216" s="296">
        <v>1735000</v>
      </c>
      <c r="F216" s="298">
        <f t="shared" ref="F216:F224" si="18">SUM(E216/D216)</f>
        <v>0.86750000000000005</v>
      </c>
    </row>
    <row r="217" spans="1:6">
      <c r="A217" s="299"/>
      <c r="B217" s="288">
        <v>420000</v>
      </c>
      <c r="C217" s="288" t="s">
        <v>91</v>
      </c>
      <c r="D217" s="289">
        <v>2000000</v>
      </c>
      <c r="E217" s="289">
        <v>1735000</v>
      </c>
      <c r="F217" s="298">
        <f t="shared" si="18"/>
        <v>0.86750000000000005</v>
      </c>
    </row>
    <row r="218" spans="1:6">
      <c r="A218" s="299"/>
      <c r="B218" s="288">
        <v>424000</v>
      </c>
      <c r="C218" s="288" t="s">
        <v>85</v>
      </c>
      <c r="D218" s="289">
        <v>2000000</v>
      </c>
      <c r="E218" s="289">
        <v>1735000</v>
      </c>
      <c r="F218" s="298">
        <f t="shared" si="18"/>
        <v>0.86750000000000005</v>
      </c>
    </row>
    <row r="219" spans="1:6">
      <c r="A219" s="299"/>
      <c r="B219" s="288">
        <v>424600</v>
      </c>
      <c r="C219" s="288" t="s">
        <v>459</v>
      </c>
      <c r="D219" s="289">
        <v>2000000</v>
      </c>
      <c r="E219" s="289">
        <v>1735000</v>
      </c>
      <c r="F219" s="298">
        <f t="shared" si="18"/>
        <v>0.86750000000000005</v>
      </c>
    </row>
    <row r="220" spans="1:6">
      <c r="A220" s="299"/>
      <c r="B220" s="288">
        <v>500000</v>
      </c>
      <c r="C220" s="288" t="s">
        <v>54</v>
      </c>
      <c r="D220" s="289">
        <v>7000000</v>
      </c>
      <c r="E220" s="289">
        <v>6358786</v>
      </c>
      <c r="F220" s="298">
        <f t="shared" si="18"/>
        <v>0.90839800000000004</v>
      </c>
    </row>
    <row r="221" spans="1:6">
      <c r="A221" s="299"/>
      <c r="B221" s="288">
        <v>510000</v>
      </c>
      <c r="C221" s="288" t="s">
        <v>55</v>
      </c>
      <c r="D221" s="289">
        <v>7000000</v>
      </c>
      <c r="E221" s="289">
        <v>6358786</v>
      </c>
      <c r="F221" s="298">
        <f t="shared" si="18"/>
        <v>0.90839800000000004</v>
      </c>
    </row>
    <row r="222" spans="1:6">
      <c r="A222" s="299"/>
      <c r="B222" s="288">
        <v>512000</v>
      </c>
      <c r="C222" s="288" t="s">
        <v>107</v>
      </c>
      <c r="D222" s="289">
        <v>7000000</v>
      </c>
      <c r="E222" s="289">
        <v>6358786</v>
      </c>
      <c r="F222" s="298">
        <f t="shared" si="18"/>
        <v>0.90839800000000004</v>
      </c>
    </row>
    <row r="223" spans="1:6">
      <c r="A223" s="299"/>
      <c r="B223" s="288">
        <v>512200</v>
      </c>
      <c r="C223" s="288" t="s">
        <v>108</v>
      </c>
      <c r="D223" s="289">
        <v>3000000</v>
      </c>
      <c r="E223" s="289">
        <v>2858786</v>
      </c>
      <c r="F223" s="298">
        <f t="shared" si="18"/>
        <v>0.95292866666666665</v>
      </c>
    </row>
    <row r="224" spans="1:6" ht="13.5" thickBot="1">
      <c r="A224" s="358"/>
      <c r="B224" s="306">
        <v>512900</v>
      </c>
      <c r="C224" s="306" t="s">
        <v>486</v>
      </c>
      <c r="D224" s="307">
        <v>4000000</v>
      </c>
      <c r="E224" s="307">
        <v>3500000</v>
      </c>
      <c r="F224" s="298">
        <f t="shared" si="18"/>
        <v>0.875</v>
      </c>
    </row>
    <row r="225" spans="1:6" ht="13.5" thickBot="1">
      <c r="A225" s="314" t="s">
        <v>487</v>
      </c>
      <c r="B225" s="315"/>
      <c r="C225" s="315"/>
      <c r="D225" s="316">
        <f>SUM(D226)</f>
        <v>1050000</v>
      </c>
      <c r="E225" s="316">
        <f>SUM(E226)</f>
        <v>1047836.2</v>
      </c>
      <c r="F225" s="318">
        <f>SUM(E225/D225)</f>
        <v>0.9979392380952381</v>
      </c>
    </row>
    <row r="226" spans="1:6">
      <c r="A226" s="297"/>
      <c r="B226" s="295">
        <v>500000</v>
      </c>
      <c r="C226" s="295" t="s">
        <v>54</v>
      </c>
      <c r="D226" s="296">
        <v>1050000</v>
      </c>
      <c r="E226" s="296">
        <v>1047836.2</v>
      </c>
      <c r="F226" s="298">
        <f t="shared" ref="F226:F229" si="19">SUM(E226/D226)</f>
        <v>0.9979392380952381</v>
      </c>
    </row>
    <row r="227" spans="1:6">
      <c r="A227" s="299"/>
      <c r="B227" s="288">
        <v>510000</v>
      </c>
      <c r="C227" s="288" t="s">
        <v>55</v>
      </c>
      <c r="D227" s="289">
        <v>1050000</v>
      </c>
      <c r="E227" s="289">
        <v>1047836.2</v>
      </c>
      <c r="F227" s="298">
        <f t="shared" si="19"/>
        <v>0.9979392380952381</v>
      </c>
    </row>
    <row r="228" spans="1:6">
      <c r="A228" s="299"/>
      <c r="B228" s="288">
        <v>512000</v>
      </c>
      <c r="C228" s="288" t="s">
        <v>107</v>
      </c>
      <c r="D228" s="289">
        <v>1050000</v>
      </c>
      <c r="E228" s="289">
        <v>1047836.2</v>
      </c>
      <c r="F228" s="298">
        <f t="shared" si="19"/>
        <v>0.9979392380952381</v>
      </c>
    </row>
    <row r="229" spans="1:6" ht="13.5" thickBot="1">
      <c r="A229" s="358"/>
      <c r="B229" s="306">
        <v>512200</v>
      </c>
      <c r="C229" s="306" t="s">
        <v>108</v>
      </c>
      <c r="D229" s="307">
        <v>1050000</v>
      </c>
      <c r="E229" s="307">
        <v>1047836.2</v>
      </c>
      <c r="F229" s="298">
        <f t="shared" si="19"/>
        <v>0.9979392380952381</v>
      </c>
    </row>
    <row r="230" spans="1:6" ht="13.5" thickBot="1">
      <c r="A230" s="314" t="s">
        <v>488</v>
      </c>
      <c r="B230" s="317"/>
      <c r="C230" s="317"/>
      <c r="D230" s="316">
        <f>SUM(D231)</f>
        <v>2000000</v>
      </c>
      <c r="E230" s="316">
        <f>SUM(E231)</f>
        <v>3099400</v>
      </c>
      <c r="F230" s="318">
        <f>SUM(E230/D230)</f>
        <v>1.5497000000000001</v>
      </c>
    </row>
    <row r="231" spans="1:6">
      <c r="A231" s="297"/>
      <c r="B231" s="295">
        <v>400000</v>
      </c>
      <c r="C231" s="295" t="s">
        <v>117</v>
      </c>
      <c r="D231" s="296">
        <v>2000000</v>
      </c>
      <c r="E231" s="296">
        <v>3099400</v>
      </c>
      <c r="F231" s="298">
        <f t="shared" ref="F231:F234" si="20">SUM(E231/D231)</f>
        <v>1.5497000000000001</v>
      </c>
    </row>
    <row r="232" spans="1:6">
      <c r="A232" s="299"/>
      <c r="B232" s="288">
        <v>420000</v>
      </c>
      <c r="C232" s="288" t="s">
        <v>91</v>
      </c>
      <c r="D232" s="289">
        <v>2000000</v>
      </c>
      <c r="E232" s="289">
        <v>3099400</v>
      </c>
      <c r="F232" s="298">
        <f t="shared" si="20"/>
        <v>1.5497000000000001</v>
      </c>
    </row>
    <row r="233" spans="1:6">
      <c r="A233" s="299"/>
      <c r="B233" s="288">
        <v>424000</v>
      </c>
      <c r="C233" s="288" t="s">
        <v>85</v>
      </c>
      <c r="D233" s="289">
        <v>2000000</v>
      </c>
      <c r="E233" s="289">
        <v>3099400</v>
      </c>
      <c r="F233" s="298">
        <f t="shared" si="20"/>
        <v>1.5497000000000001</v>
      </c>
    </row>
    <row r="234" spans="1:6" ht="13.5" thickBot="1">
      <c r="A234" s="358"/>
      <c r="B234" s="306">
        <v>424200</v>
      </c>
      <c r="C234" s="306" t="s">
        <v>112</v>
      </c>
      <c r="D234" s="307">
        <v>2000000</v>
      </c>
      <c r="E234" s="307">
        <v>3099400</v>
      </c>
      <c r="F234" s="298">
        <f t="shared" si="20"/>
        <v>1.5497000000000001</v>
      </c>
    </row>
    <row r="235" spans="1:6" ht="20.25" customHeight="1" thickBot="1">
      <c r="A235" s="456" t="s">
        <v>230</v>
      </c>
      <c r="B235" s="457"/>
      <c r="C235" s="457"/>
      <c r="D235" s="261">
        <f>SUM(D236)</f>
        <v>3000000</v>
      </c>
      <c r="E235" s="261">
        <f>SUM(E236)</f>
        <v>2306009.4900000002</v>
      </c>
      <c r="F235" s="260">
        <f>SUM(E235/D235)</f>
        <v>0.76866983000000011</v>
      </c>
    </row>
    <row r="236" spans="1:6" ht="26.25" customHeight="1">
      <c r="A236" s="484" t="s">
        <v>231</v>
      </c>
      <c r="B236" s="485"/>
      <c r="C236" s="310"/>
      <c r="D236" s="311">
        <f>SUM(D237)</f>
        <v>3000000</v>
      </c>
      <c r="E236" s="311">
        <f>SUM(E237)</f>
        <v>2306009.4900000002</v>
      </c>
      <c r="F236" s="298">
        <f t="shared" ref="F236:F240" si="21">SUM(E236/D236)</f>
        <v>0.76866983000000011</v>
      </c>
    </row>
    <row r="237" spans="1:6">
      <c r="A237" s="299"/>
      <c r="B237" s="288">
        <v>400000</v>
      </c>
      <c r="C237" s="288" t="s">
        <v>117</v>
      </c>
      <c r="D237" s="289">
        <v>3000000</v>
      </c>
      <c r="E237" s="289">
        <v>2306009.4900000002</v>
      </c>
      <c r="F237" s="298">
        <f t="shared" si="21"/>
        <v>0.76866983000000011</v>
      </c>
    </row>
    <row r="238" spans="1:6">
      <c r="A238" s="299"/>
      <c r="B238" s="288">
        <v>420000</v>
      </c>
      <c r="C238" s="288" t="s">
        <v>91</v>
      </c>
      <c r="D238" s="289">
        <v>3000000</v>
      </c>
      <c r="E238" s="289">
        <v>2306009.4900000002</v>
      </c>
      <c r="F238" s="298">
        <f t="shared" si="21"/>
        <v>0.76866983000000011</v>
      </c>
    </row>
    <row r="239" spans="1:6">
      <c r="A239" s="299"/>
      <c r="B239" s="288">
        <v>426000</v>
      </c>
      <c r="C239" s="288" t="s">
        <v>87</v>
      </c>
      <c r="D239" s="289">
        <v>3000000</v>
      </c>
      <c r="E239" s="289">
        <v>2306009.4900000002</v>
      </c>
      <c r="F239" s="298">
        <f t="shared" si="21"/>
        <v>0.76866983000000011</v>
      </c>
    </row>
    <row r="240" spans="1:6" ht="13.5" thickBot="1">
      <c r="A240" s="358"/>
      <c r="B240" s="306">
        <v>426600</v>
      </c>
      <c r="C240" s="306" t="s">
        <v>113</v>
      </c>
      <c r="D240" s="307">
        <v>3000000</v>
      </c>
      <c r="E240" s="307">
        <v>0</v>
      </c>
      <c r="F240" s="298">
        <f t="shared" si="21"/>
        <v>0</v>
      </c>
    </row>
    <row r="241" spans="1:6" ht="30.75" customHeight="1" thickBot="1">
      <c r="A241" s="456" t="s">
        <v>414</v>
      </c>
      <c r="B241" s="457"/>
      <c r="C241" s="457"/>
      <c r="D241" s="266">
        <f>SUM(D242+D247)</f>
        <v>40000000</v>
      </c>
      <c r="E241" s="266">
        <f>SUM(E242+E247)</f>
        <v>42310979.289999999</v>
      </c>
      <c r="F241" s="270">
        <f>SUM(E241/D241)</f>
        <v>1.0577744822499999</v>
      </c>
    </row>
    <row r="242" spans="1:6" ht="41.25" customHeight="1" thickBot="1">
      <c r="A242" s="482" t="s">
        <v>347</v>
      </c>
      <c r="B242" s="483"/>
      <c r="C242" s="319"/>
      <c r="D242" s="259">
        <f>SUM(D243)</f>
        <v>32500000</v>
      </c>
      <c r="E242" s="259">
        <f>SUM(E243)</f>
        <v>34361775.289999999</v>
      </c>
      <c r="F242" s="258">
        <f>SUM(E242/D242)</f>
        <v>1.0572853935384614</v>
      </c>
    </row>
    <row r="243" spans="1:6">
      <c r="A243" s="297"/>
      <c r="B243" s="295">
        <v>400000</v>
      </c>
      <c r="C243" s="295" t="s">
        <v>117</v>
      </c>
      <c r="D243" s="296">
        <v>32500000</v>
      </c>
      <c r="E243" s="296">
        <v>34361775.289999999</v>
      </c>
      <c r="F243" s="298">
        <f t="shared" ref="F243:F246" si="22">SUM(E243/D243)</f>
        <v>1.0572853935384614</v>
      </c>
    </row>
    <row r="244" spans="1:6">
      <c r="A244" s="299"/>
      <c r="B244" s="288">
        <v>420000</v>
      </c>
      <c r="C244" s="288" t="s">
        <v>91</v>
      </c>
      <c r="D244" s="289">
        <v>32500000</v>
      </c>
      <c r="E244" s="289">
        <v>34361775.289999999</v>
      </c>
      <c r="F244" s="298">
        <f t="shared" si="22"/>
        <v>1.0572853935384614</v>
      </c>
    </row>
    <row r="245" spans="1:6">
      <c r="A245" s="299"/>
      <c r="B245" s="288">
        <v>423000</v>
      </c>
      <c r="C245" s="288" t="s">
        <v>80</v>
      </c>
      <c r="D245" s="289">
        <v>32500000</v>
      </c>
      <c r="E245" s="289">
        <v>34361775.289999999</v>
      </c>
      <c r="F245" s="298">
        <f t="shared" si="22"/>
        <v>1.0572853935384614</v>
      </c>
    </row>
    <row r="246" spans="1:6" ht="13.5" thickBot="1">
      <c r="A246" s="358"/>
      <c r="B246" s="306">
        <v>423900</v>
      </c>
      <c r="C246" s="306" t="s">
        <v>84</v>
      </c>
      <c r="D246" s="307">
        <v>32500000</v>
      </c>
      <c r="E246" s="307">
        <v>34361775.289999999</v>
      </c>
      <c r="F246" s="298">
        <f t="shared" si="22"/>
        <v>1.0572853935384614</v>
      </c>
    </row>
    <row r="247" spans="1:6" ht="34.5" customHeight="1" thickBot="1">
      <c r="A247" s="450" t="s">
        <v>348</v>
      </c>
      <c r="B247" s="451"/>
      <c r="C247" s="320"/>
      <c r="D247" s="259">
        <f>SUM(D248)</f>
        <v>7500000</v>
      </c>
      <c r="E247" s="259">
        <f>SUM(E248)</f>
        <v>7949204</v>
      </c>
      <c r="F247" s="258">
        <f>SUM(E247/D247)</f>
        <v>1.0598938666666666</v>
      </c>
    </row>
    <row r="248" spans="1:6">
      <c r="A248" s="297"/>
      <c r="B248" s="295">
        <v>500000</v>
      </c>
      <c r="C248" s="295" t="s">
        <v>54</v>
      </c>
      <c r="D248" s="296">
        <v>7500000</v>
      </c>
      <c r="E248" s="296">
        <v>7949204</v>
      </c>
      <c r="F248" s="298">
        <f t="shared" ref="F248:F251" si="23">SUM(E248/D248)</f>
        <v>1.0598938666666666</v>
      </c>
    </row>
    <row r="249" spans="1:6">
      <c r="A249" s="299"/>
      <c r="B249" s="288">
        <v>510000</v>
      </c>
      <c r="C249" s="288" t="s">
        <v>55</v>
      </c>
      <c r="D249" s="289">
        <v>7500000</v>
      </c>
      <c r="E249" s="289">
        <v>7949204</v>
      </c>
      <c r="F249" s="298">
        <f t="shared" si="23"/>
        <v>1.0598938666666666</v>
      </c>
    </row>
    <row r="250" spans="1:6">
      <c r="A250" s="299"/>
      <c r="B250" s="288">
        <v>511000</v>
      </c>
      <c r="C250" s="288" t="s">
        <v>472</v>
      </c>
      <c r="D250" s="289">
        <v>7500000</v>
      </c>
      <c r="E250" s="289">
        <v>7949204</v>
      </c>
      <c r="F250" s="298">
        <f t="shared" si="23"/>
        <v>1.0598938666666666</v>
      </c>
    </row>
    <row r="251" spans="1:6" ht="13.5" thickBot="1">
      <c r="A251" s="358"/>
      <c r="B251" s="306">
        <v>511400</v>
      </c>
      <c r="C251" s="306" t="s">
        <v>106</v>
      </c>
      <c r="D251" s="307">
        <v>7500000</v>
      </c>
      <c r="E251" s="307">
        <v>7949204</v>
      </c>
      <c r="F251" s="298">
        <f t="shared" si="23"/>
        <v>1.0598938666666666</v>
      </c>
    </row>
    <row r="252" spans="1:6" ht="39.75" customHeight="1" thickBot="1">
      <c r="A252" s="456" t="s">
        <v>219</v>
      </c>
      <c r="B252" s="457"/>
      <c r="C252" s="457"/>
      <c r="D252" s="321">
        <f>SUM(D253+D258+D269+D274)</f>
        <v>195000000</v>
      </c>
      <c r="E252" s="321">
        <f>SUM(E253+E258+E269+E274)</f>
        <v>188998745.19999999</v>
      </c>
      <c r="F252" s="322">
        <f>SUM(E252/D252)</f>
        <v>0.96922433435897426</v>
      </c>
    </row>
    <row r="253" spans="1:6" ht="36" customHeight="1" thickBot="1">
      <c r="A253" s="450" t="s">
        <v>349</v>
      </c>
      <c r="B253" s="451"/>
      <c r="C253" s="312"/>
      <c r="D253" s="259">
        <f>SUM(D254)</f>
        <v>11000000</v>
      </c>
      <c r="E253" s="259">
        <f>SUM(E254)</f>
        <v>15000000</v>
      </c>
      <c r="F253" s="258">
        <f>SUM(E253/D253)</f>
        <v>1.3636363636363635</v>
      </c>
    </row>
    <row r="254" spans="1:6">
      <c r="A254" s="297"/>
      <c r="B254" s="295">
        <v>400000</v>
      </c>
      <c r="C254" s="295" t="s">
        <v>117</v>
      </c>
      <c r="D254" s="296">
        <v>11000000</v>
      </c>
      <c r="E254" s="296">
        <v>15000000</v>
      </c>
      <c r="F254" s="298">
        <f t="shared" ref="F254:F257" si="24">SUM(E254/D254)</f>
        <v>1.3636363636363635</v>
      </c>
    </row>
    <row r="255" spans="1:6">
      <c r="A255" s="299"/>
      <c r="B255" s="288">
        <v>450000</v>
      </c>
      <c r="C255" s="288" t="s">
        <v>49</v>
      </c>
      <c r="D255" s="289">
        <v>11000000</v>
      </c>
      <c r="E255" s="289">
        <v>15000000</v>
      </c>
      <c r="F255" s="298">
        <f t="shared" si="24"/>
        <v>1.3636363636363635</v>
      </c>
    </row>
    <row r="256" spans="1:6">
      <c r="A256" s="299"/>
      <c r="B256" s="288">
        <v>451000</v>
      </c>
      <c r="C256" s="288" t="s">
        <v>489</v>
      </c>
      <c r="D256" s="289">
        <v>11000000</v>
      </c>
      <c r="E256" s="289">
        <v>15000000</v>
      </c>
      <c r="F256" s="298">
        <f t="shared" si="24"/>
        <v>1.3636363636363635</v>
      </c>
    </row>
    <row r="257" spans="1:6" ht="13.5" thickBot="1">
      <c r="A257" s="358"/>
      <c r="B257" s="306">
        <v>451100</v>
      </c>
      <c r="C257" s="306" t="s">
        <v>490</v>
      </c>
      <c r="D257" s="307">
        <v>11000000</v>
      </c>
      <c r="E257" s="307">
        <v>15000000</v>
      </c>
      <c r="F257" s="298">
        <f t="shared" si="24"/>
        <v>1.3636363636363635</v>
      </c>
    </row>
    <row r="258" spans="1:6" ht="44.25" customHeight="1" thickBot="1">
      <c r="A258" s="480" t="s">
        <v>351</v>
      </c>
      <c r="B258" s="481"/>
      <c r="C258" s="323"/>
      <c r="D258" s="324">
        <f>SUM(D259+D264)</f>
        <v>100000000</v>
      </c>
      <c r="E258" s="324">
        <f>SUM(E259+E264)</f>
        <v>99297642.739999995</v>
      </c>
      <c r="F258" s="325">
        <f>SUM(E258/D258)</f>
        <v>0.99297642739999992</v>
      </c>
    </row>
    <row r="259" spans="1:6" ht="15" thickBot="1">
      <c r="A259" s="450" t="s">
        <v>350</v>
      </c>
      <c r="B259" s="451"/>
      <c r="C259" s="312"/>
      <c r="D259" s="259">
        <f>SUM(D260)</f>
        <v>85000000</v>
      </c>
      <c r="E259" s="259">
        <f>SUM(E260)</f>
        <v>84327037.439999998</v>
      </c>
      <c r="F259" s="258">
        <f>SUM(E259/D259)</f>
        <v>0.99208279341176464</v>
      </c>
    </row>
    <row r="260" spans="1:6">
      <c r="A260" s="297"/>
      <c r="B260" s="295">
        <v>400000</v>
      </c>
      <c r="C260" s="295" t="s">
        <v>117</v>
      </c>
      <c r="D260" s="296">
        <v>85000000</v>
      </c>
      <c r="E260" s="296">
        <v>84327037.439999998</v>
      </c>
      <c r="F260" s="298">
        <f t="shared" ref="F260:F263" si="25">SUM(E260/D260)</f>
        <v>0.99208279341176464</v>
      </c>
    </row>
    <row r="261" spans="1:6">
      <c r="A261" s="299"/>
      <c r="B261" s="288">
        <v>420000</v>
      </c>
      <c r="C261" s="288" t="s">
        <v>91</v>
      </c>
      <c r="D261" s="289">
        <v>85000000</v>
      </c>
      <c r="E261" s="289">
        <v>84327037.439999998</v>
      </c>
      <c r="F261" s="298">
        <f t="shared" si="25"/>
        <v>0.99208279341176464</v>
      </c>
    </row>
    <row r="262" spans="1:6">
      <c r="A262" s="299"/>
      <c r="B262" s="288">
        <v>424000</v>
      </c>
      <c r="C262" s="288" t="s">
        <v>85</v>
      </c>
      <c r="D262" s="289">
        <v>85000000</v>
      </c>
      <c r="E262" s="289">
        <v>84327037.439999998</v>
      </c>
      <c r="F262" s="298">
        <f t="shared" si="25"/>
        <v>0.99208279341176464</v>
      </c>
    </row>
    <row r="263" spans="1:6" ht="13.5" thickBot="1">
      <c r="A263" s="358"/>
      <c r="B263" s="306">
        <v>424900</v>
      </c>
      <c r="C263" s="306" t="s">
        <v>86</v>
      </c>
      <c r="D263" s="307">
        <v>85000000</v>
      </c>
      <c r="E263" s="307">
        <v>84327037.439999998</v>
      </c>
      <c r="F263" s="298">
        <f t="shared" si="25"/>
        <v>0.99208279341176464</v>
      </c>
    </row>
    <row r="264" spans="1:6" ht="29.25" customHeight="1" thickBot="1">
      <c r="A264" s="450" t="s">
        <v>352</v>
      </c>
      <c r="B264" s="451"/>
      <c r="C264" s="312"/>
      <c r="D264" s="259">
        <f>SUM(D265)</f>
        <v>15000000</v>
      </c>
      <c r="E264" s="259">
        <f>SUM(E265)</f>
        <v>14970605.300000001</v>
      </c>
      <c r="F264" s="258">
        <f>SUM(E264/D264)</f>
        <v>0.99804035333333341</v>
      </c>
    </row>
    <row r="265" spans="1:6">
      <c r="A265" s="297"/>
      <c r="B265" s="295">
        <v>400000</v>
      </c>
      <c r="C265" s="295" t="s">
        <v>117</v>
      </c>
      <c r="D265" s="296">
        <v>15000000</v>
      </c>
      <c r="E265" s="296">
        <v>14970605.300000001</v>
      </c>
      <c r="F265" s="298">
        <f t="shared" ref="F265:F268" si="26">SUM(E265/D265)</f>
        <v>0.99804035333333341</v>
      </c>
    </row>
    <row r="266" spans="1:6">
      <c r="A266" s="299"/>
      <c r="B266" s="288">
        <v>420000</v>
      </c>
      <c r="C266" s="288" t="s">
        <v>91</v>
      </c>
      <c r="D266" s="289">
        <v>15000000</v>
      </c>
      <c r="E266" s="289">
        <v>14970605.300000001</v>
      </c>
      <c r="F266" s="298">
        <f t="shared" si="26"/>
        <v>0.99804035333333341</v>
      </c>
    </row>
    <row r="267" spans="1:6">
      <c r="A267" s="299"/>
      <c r="B267" s="288">
        <v>424000</v>
      </c>
      <c r="C267" s="288" t="s">
        <v>85</v>
      </c>
      <c r="D267" s="289">
        <v>15000000</v>
      </c>
      <c r="E267" s="289">
        <v>14970605.300000001</v>
      </c>
      <c r="F267" s="298">
        <f t="shared" si="26"/>
        <v>0.99804035333333341</v>
      </c>
    </row>
    <row r="268" spans="1:6" ht="13.5" thickBot="1">
      <c r="A268" s="358"/>
      <c r="B268" s="306">
        <v>424900</v>
      </c>
      <c r="C268" s="306" t="s">
        <v>86</v>
      </c>
      <c r="D268" s="307">
        <v>15000000</v>
      </c>
      <c r="E268" s="307">
        <v>14970605.300000001</v>
      </c>
      <c r="F268" s="298">
        <f t="shared" si="26"/>
        <v>0.99804035333333341</v>
      </c>
    </row>
    <row r="269" spans="1:6" ht="29.25" customHeight="1" thickBot="1">
      <c r="A269" s="450" t="s">
        <v>353</v>
      </c>
      <c r="B269" s="451"/>
      <c r="C269" s="312"/>
      <c r="D269" s="259">
        <f>SUM(D270)</f>
        <v>70000000</v>
      </c>
      <c r="E269" s="259">
        <f>SUM(E270)</f>
        <v>64917657.460000001</v>
      </c>
      <c r="F269" s="258">
        <f>SUM(E269/D269)</f>
        <v>0.92739510657142854</v>
      </c>
    </row>
    <row r="270" spans="1:6">
      <c r="A270" s="297"/>
      <c r="B270" s="295">
        <v>400000</v>
      </c>
      <c r="C270" s="295" t="s">
        <v>117</v>
      </c>
      <c r="D270" s="296">
        <v>70000000</v>
      </c>
      <c r="E270" s="296">
        <v>64917657.460000001</v>
      </c>
      <c r="F270" s="298">
        <f t="shared" ref="F270:F273" si="27">SUM(E270/D270)</f>
        <v>0.92739510657142854</v>
      </c>
    </row>
    <row r="271" spans="1:6">
      <c r="A271" s="299"/>
      <c r="B271" s="288">
        <v>420000</v>
      </c>
      <c r="C271" s="288" t="s">
        <v>91</v>
      </c>
      <c r="D271" s="289">
        <v>70000000</v>
      </c>
      <c r="E271" s="289">
        <v>64917657.460000001</v>
      </c>
      <c r="F271" s="298">
        <f t="shared" si="27"/>
        <v>0.92739510657142854</v>
      </c>
    </row>
    <row r="272" spans="1:6">
      <c r="A272" s="299"/>
      <c r="B272" s="288">
        <v>421000</v>
      </c>
      <c r="C272" s="288" t="s">
        <v>76</v>
      </c>
      <c r="D272" s="289">
        <v>70000000</v>
      </c>
      <c r="E272" s="289">
        <v>64917657.460000001</v>
      </c>
      <c r="F272" s="298">
        <f t="shared" si="27"/>
        <v>0.92739510657142854</v>
      </c>
    </row>
    <row r="273" spans="1:6" ht="13.5" thickBot="1">
      <c r="A273" s="358"/>
      <c r="B273" s="306">
        <v>421200</v>
      </c>
      <c r="C273" s="306" t="s">
        <v>95</v>
      </c>
      <c r="D273" s="307">
        <v>70000000</v>
      </c>
      <c r="E273" s="307">
        <v>64917657.460000001</v>
      </c>
      <c r="F273" s="298">
        <f t="shared" si="27"/>
        <v>0.92739510657142854</v>
      </c>
    </row>
    <row r="274" spans="1:6" s="262" customFormat="1" ht="33.75" customHeight="1" thickBot="1">
      <c r="A274" s="468" t="s">
        <v>404</v>
      </c>
      <c r="B274" s="469"/>
      <c r="C274" s="326"/>
      <c r="D274" s="259">
        <f>SUM(D275)</f>
        <v>14000000</v>
      </c>
      <c r="E274" s="259">
        <f>SUM(E275)</f>
        <v>9783445</v>
      </c>
      <c r="F274" s="258">
        <f>SUM(E274/D274)</f>
        <v>0.69881749999999998</v>
      </c>
    </row>
    <row r="275" spans="1:6">
      <c r="A275" s="297"/>
      <c r="B275" s="295">
        <v>500000</v>
      </c>
      <c r="C275" s="295" t="s">
        <v>54</v>
      </c>
      <c r="D275" s="296">
        <v>14000000</v>
      </c>
      <c r="E275" s="296">
        <v>9783445</v>
      </c>
      <c r="F275" s="298">
        <f t="shared" ref="F275:F278" si="28">SUM(E275/D275)</f>
        <v>0.69881749999999998</v>
      </c>
    </row>
    <row r="276" spans="1:6">
      <c r="A276" s="299"/>
      <c r="B276" s="288">
        <v>510000</v>
      </c>
      <c r="C276" s="288" t="s">
        <v>55</v>
      </c>
      <c r="D276" s="289">
        <v>14000000</v>
      </c>
      <c r="E276" s="289">
        <v>9783445</v>
      </c>
      <c r="F276" s="298">
        <f t="shared" si="28"/>
        <v>0.69881749999999998</v>
      </c>
    </row>
    <row r="277" spans="1:6">
      <c r="A277" s="299"/>
      <c r="B277" s="288">
        <v>511000</v>
      </c>
      <c r="C277" s="288" t="s">
        <v>472</v>
      </c>
      <c r="D277" s="289">
        <v>14000000</v>
      </c>
      <c r="E277" s="289">
        <v>9783445</v>
      </c>
      <c r="F277" s="298">
        <f t="shared" si="28"/>
        <v>0.69881749999999998</v>
      </c>
    </row>
    <row r="278" spans="1:6" ht="13.5" thickBot="1">
      <c r="A278" s="358"/>
      <c r="B278" s="306">
        <v>511200</v>
      </c>
      <c r="C278" s="306" t="s">
        <v>104</v>
      </c>
      <c r="D278" s="307">
        <v>14000000</v>
      </c>
      <c r="E278" s="307">
        <v>9783445</v>
      </c>
      <c r="F278" s="298">
        <f t="shared" si="28"/>
        <v>0.69881749999999998</v>
      </c>
    </row>
    <row r="279" spans="1:6" ht="20.25" customHeight="1" thickBot="1">
      <c r="A279" s="476" t="s">
        <v>290</v>
      </c>
      <c r="B279" s="477"/>
      <c r="C279" s="477"/>
      <c r="D279" s="327">
        <f>SUM(D280)</f>
        <v>1000000</v>
      </c>
      <c r="E279" s="327">
        <f>SUM(E280)</f>
        <v>0</v>
      </c>
      <c r="F279" s="328">
        <f>SUM(E279/D279)</f>
        <v>0</v>
      </c>
    </row>
    <row r="280" spans="1:6" ht="24.75" customHeight="1" thickBot="1">
      <c r="A280" s="464" t="s">
        <v>291</v>
      </c>
      <c r="B280" s="465"/>
      <c r="C280" s="329"/>
      <c r="D280" s="330">
        <f>SUM(D281)</f>
        <v>1000000</v>
      </c>
      <c r="E280" s="330">
        <f>SUM(E281)</f>
        <v>0</v>
      </c>
      <c r="F280" s="331">
        <f>SUM(E280/D280)</f>
        <v>0</v>
      </c>
    </row>
    <row r="281" spans="1:6">
      <c r="A281" s="297"/>
      <c r="B281" s="295">
        <v>400000</v>
      </c>
      <c r="C281" s="295" t="s">
        <v>117</v>
      </c>
      <c r="D281" s="296">
        <v>1000000</v>
      </c>
      <c r="E281" s="296">
        <v>0</v>
      </c>
      <c r="F281" s="298">
        <f t="shared" ref="F281:F284" si="29">SUM(E281/D281)</f>
        <v>0</v>
      </c>
    </row>
    <row r="282" spans="1:6">
      <c r="A282" s="299"/>
      <c r="B282" s="288">
        <v>460000</v>
      </c>
      <c r="C282" s="288" t="s">
        <v>11</v>
      </c>
      <c r="D282" s="289">
        <v>1000000</v>
      </c>
      <c r="E282" s="289">
        <v>0</v>
      </c>
      <c r="F282" s="298">
        <f t="shared" si="29"/>
        <v>0</v>
      </c>
    </row>
    <row r="283" spans="1:6">
      <c r="A283" s="299"/>
      <c r="B283" s="288">
        <v>464000</v>
      </c>
      <c r="C283" s="288" t="s">
        <v>11</v>
      </c>
      <c r="D283" s="289">
        <v>1000000</v>
      </c>
      <c r="E283" s="289">
        <v>0</v>
      </c>
      <c r="F283" s="298">
        <f t="shared" si="29"/>
        <v>0</v>
      </c>
    </row>
    <row r="284" spans="1:6" ht="13.5" thickBot="1">
      <c r="A284" s="358"/>
      <c r="B284" s="306">
        <v>464100</v>
      </c>
      <c r="C284" s="306" t="s">
        <v>491</v>
      </c>
      <c r="D284" s="307">
        <v>1000000</v>
      </c>
      <c r="E284" s="307">
        <v>0</v>
      </c>
      <c r="F284" s="298">
        <f t="shared" si="29"/>
        <v>0</v>
      </c>
    </row>
    <row r="285" spans="1:6" ht="30.75" customHeight="1" thickBot="1">
      <c r="A285" s="458" t="s">
        <v>354</v>
      </c>
      <c r="B285" s="459"/>
      <c r="C285" s="459"/>
      <c r="D285" s="332">
        <f>SUM(D286+D291+D296+D316+D322+D328+D333+D338+D343)</f>
        <v>670000000</v>
      </c>
      <c r="E285" s="332">
        <f>SUM(E286+E291+E316+E322+E328+E333+E338+E296)</f>
        <v>645518380.90999997</v>
      </c>
      <c r="F285" s="333">
        <f>SUM(E285/D285)</f>
        <v>0.96346027001492529</v>
      </c>
    </row>
    <row r="286" spans="1:6" ht="53.25" customHeight="1" thickBot="1">
      <c r="A286" s="450" t="s">
        <v>355</v>
      </c>
      <c r="B286" s="451"/>
      <c r="C286" s="312"/>
      <c r="D286" s="334">
        <f>SUM(D287)</f>
        <v>50000000</v>
      </c>
      <c r="E286" s="334">
        <f>SUM(E287)</f>
        <v>54904678.310000002</v>
      </c>
      <c r="F286" s="335">
        <f>SUM(E286/D286)</f>
        <v>1.0980935662</v>
      </c>
    </row>
    <row r="287" spans="1:6">
      <c r="A287" s="297"/>
      <c r="B287" s="295">
        <v>400000</v>
      </c>
      <c r="C287" s="295" t="s">
        <v>117</v>
      </c>
      <c r="D287" s="296">
        <v>50000000</v>
      </c>
      <c r="E287" s="296">
        <v>54904678.310000002</v>
      </c>
      <c r="F287" s="298">
        <f t="shared" ref="F287:F290" si="30">SUM(E287/D287)</f>
        <v>1.0980935662</v>
      </c>
    </row>
    <row r="288" spans="1:6">
      <c r="A288" s="299"/>
      <c r="B288" s="288">
        <v>420000</v>
      </c>
      <c r="C288" s="288" t="s">
        <v>91</v>
      </c>
      <c r="D288" s="289">
        <v>50000000</v>
      </c>
      <c r="E288" s="289">
        <v>54904678.310000002</v>
      </c>
      <c r="F288" s="298">
        <f t="shared" si="30"/>
        <v>1.0980935662</v>
      </c>
    </row>
    <row r="289" spans="1:6">
      <c r="A289" s="299"/>
      <c r="B289" s="288">
        <v>423000</v>
      </c>
      <c r="C289" s="288" t="s">
        <v>80</v>
      </c>
      <c r="D289" s="289">
        <v>50000000</v>
      </c>
      <c r="E289" s="289">
        <v>54904678.310000002</v>
      </c>
      <c r="F289" s="298">
        <f t="shared" si="30"/>
        <v>1.0980935662</v>
      </c>
    </row>
    <row r="290" spans="1:6" ht="13.5" thickBot="1">
      <c r="A290" s="358"/>
      <c r="B290" s="306">
        <v>423900</v>
      </c>
      <c r="C290" s="306" t="s">
        <v>84</v>
      </c>
      <c r="D290" s="307">
        <v>50000000</v>
      </c>
      <c r="E290" s="307">
        <v>54904678.310000002</v>
      </c>
      <c r="F290" s="298">
        <f t="shared" si="30"/>
        <v>1.0980935662</v>
      </c>
    </row>
    <row r="291" spans="1:6" ht="41.25" customHeight="1" thickBot="1">
      <c r="A291" s="450" t="s">
        <v>356</v>
      </c>
      <c r="B291" s="451"/>
      <c r="C291" s="312"/>
      <c r="D291" s="259">
        <f>SUM(D292)</f>
        <v>24000000</v>
      </c>
      <c r="E291" s="259">
        <f>SUM(E292)</f>
        <v>22323230.350000001</v>
      </c>
      <c r="F291" s="258">
        <f>SUM(E291/D291)</f>
        <v>0.93013459791666675</v>
      </c>
    </row>
    <row r="292" spans="1:6">
      <c r="A292" s="297"/>
      <c r="B292" s="295">
        <v>400000</v>
      </c>
      <c r="C292" s="295" t="s">
        <v>117</v>
      </c>
      <c r="D292" s="296">
        <v>24000000</v>
      </c>
      <c r="E292" s="296">
        <v>22323230.350000001</v>
      </c>
      <c r="F292" s="298">
        <f t="shared" ref="F292:F295" si="31">SUM(E292/D292)</f>
        <v>0.93013459791666675</v>
      </c>
    </row>
    <row r="293" spans="1:6">
      <c r="A293" s="299"/>
      <c r="B293" s="288">
        <v>470000</v>
      </c>
      <c r="C293" s="288" t="s">
        <v>52</v>
      </c>
      <c r="D293" s="289">
        <v>24000000</v>
      </c>
      <c r="E293" s="289">
        <v>22323230.350000001</v>
      </c>
      <c r="F293" s="298">
        <f t="shared" si="31"/>
        <v>0.93013459791666675</v>
      </c>
    </row>
    <row r="294" spans="1:6">
      <c r="A294" s="299"/>
      <c r="B294" s="288">
        <v>472000</v>
      </c>
      <c r="C294" s="288" t="s">
        <v>464</v>
      </c>
      <c r="D294" s="289">
        <v>24000000</v>
      </c>
      <c r="E294" s="289">
        <v>22323230.350000001</v>
      </c>
      <c r="F294" s="298">
        <f t="shared" si="31"/>
        <v>0.93013459791666675</v>
      </c>
    </row>
    <row r="295" spans="1:6" ht="13.5" thickBot="1">
      <c r="A295" s="358"/>
      <c r="B295" s="306">
        <v>472700</v>
      </c>
      <c r="C295" s="306" t="s">
        <v>466</v>
      </c>
      <c r="D295" s="307">
        <v>24000000</v>
      </c>
      <c r="E295" s="307">
        <v>22323230.350000001</v>
      </c>
      <c r="F295" s="298">
        <f t="shared" si="31"/>
        <v>0.93013459791666675</v>
      </c>
    </row>
    <row r="296" spans="1:6" s="262" customFormat="1" ht="39" customHeight="1" thickBot="1">
      <c r="A296" s="468" t="s">
        <v>405</v>
      </c>
      <c r="B296" s="469"/>
      <c r="C296" s="326"/>
      <c r="D296" s="259">
        <f>SUM(D297+D310)</f>
        <v>10000000</v>
      </c>
      <c r="E296" s="259">
        <f>SUM(E297+E310)</f>
        <v>4102666.36</v>
      </c>
      <c r="F296" s="258">
        <f>SUM(E296/D296)</f>
        <v>0.41026663599999996</v>
      </c>
    </row>
    <row r="297" spans="1:6">
      <c r="A297" s="297"/>
      <c r="B297" s="295">
        <v>400000</v>
      </c>
      <c r="C297" s="295" t="s">
        <v>117</v>
      </c>
      <c r="D297" s="296">
        <v>3500000</v>
      </c>
      <c r="E297" s="296">
        <v>3646666.36</v>
      </c>
      <c r="F297" s="298">
        <f t="shared" ref="F297:F315" si="32">SUM(E297/D297)</f>
        <v>1.0419046742857143</v>
      </c>
    </row>
    <row r="298" spans="1:6">
      <c r="A298" s="299"/>
      <c r="B298" s="288">
        <v>410000</v>
      </c>
      <c r="C298" s="288" t="s">
        <v>72</v>
      </c>
      <c r="D298" s="289">
        <v>500000</v>
      </c>
      <c r="E298" s="289">
        <v>0</v>
      </c>
      <c r="F298" s="298">
        <f t="shared" si="32"/>
        <v>0</v>
      </c>
    </row>
    <row r="299" spans="1:6">
      <c r="A299" s="299"/>
      <c r="B299" s="288">
        <v>416000</v>
      </c>
      <c r="C299" s="288" t="s">
        <v>455</v>
      </c>
      <c r="D299" s="289">
        <v>500000</v>
      </c>
      <c r="E299" s="289">
        <v>0</v>
      </c>
      <c r="F299" s="298">
        <f t="shared" si="32"/>
        <v>0</v>
      </c>
    </row>
    <row r="300" spans="1:6">
      <c r="A300" s="299"/>
      <c r="B300" s="288">
        <v>416100</v>
      </c>
      <c r="C300" s="288" t="s">
        <v>94</v>
      </c>
      <c r="D300" s="289">
        <v>500000</v>
      </c>
      <c r="E300" s="289">
        <v>0</v>
      </c>
      <c r="F300" s="298">
        <f t="shared" si="32"/>
        <v>0</v>
      </c>
    </row>
    <row r="301" spans="1:6">
      <c r="A301" s="299"/>
      <c r="B301" s="288">
        <v>420000</v>
      </c>
      <c r="C301" s="288" t="s">
        <v>91</v>
      </c>
      <c r="D301" s="289">
        <v>3000000</v>
      </c>
      <c r="E301" s="289">
        <v>3646666.36</v>
      </c>
      <c r="F301" s="298">
        <f t="shared" si="32"/>
        <v>1.2155554533333333</v>
      </c>
    </row>
    <row r="302" spans="1:6">
      <c r="A302" s="299"/>
      <c r="B302" s="288">
        <v>422000</v>
      </c>
      <c r="C302" s="288" t="s">
        <v>78</v>
      </c>
      <c r="D302" s="289">
        <v>310000</v>
      </c>
      <c r="E302" s="289">
        <v>0</v>
      </c>
      <c r="F302" s="298">
        <f t="shared" si="32"/>
        <v>0</v>
      </c>
    </row>
    <row r="303" spans="1:6">
      <c r="A303" s="299"/>
      <c r="B303" s="288">
        <v>422100</v>
      </c>
      <c r="C303" s="288" t="s">
        <v>79</v>
      </c>
      <c r="D303" s="289">
        <v>310000</v>
      </c>
      <c r="E303" s="289">
        <v>0</v>
      </c>
      <c r="F303" s="298">
        <f t="shared" si="32"/>
        <v>0</v>
      </c>
    </row>
    <row r="304" spans="1:6">
      <c r="A304" s="299"/>
      <c r="B304" s="288">
        <v>423000</v>
      </c>
      <c r="C304" s="288" t="s">
        <v>80</v>
      </c>
      <c r="D304" s="289">
        <v>610000</v>
      </c>
      <c r="E304" s="289">
        <v>102000</v>
      </c>
      <c r="F304" s="298">
        <f t="shared" si="32"/>
        <v>0.16721311475409836</v>
      </c>
    </row>
    <row r="305" spans="1:6">
      <c r="A305" s="299"/>
      <c r="B305" s="288">
        <v>423500</v>
      </c>
      <c r="C305" s="288" t="s">
        <v>168</v>
      </c>
      <c r="D305" s="289">
        <v>610000</v>
      </c>
      <c r="E305" s="289">
        <v>102000</v>
      </c>
      <c r="F305" s="298">
        <f t="shared" si="32"/>
        <v>0.16721311475409836</v>
      </c>
    </row>
    <row r="306" spans="1:6">
      <c r="A306" s="299"/>
      <c r="B306" s="288">
        <v>424000</v>
      </c>
      <c r="C306" s="288" t="s">
        <v>85</v>
      </c>
      <c r="D306" s="289">
        <v>1080000</v>
      </c>
      <c r="E306" s="289">
        <v>3544666.36</v>
      </c>
      <c r="F306" s="298">
        <f t="shared" si="32"/>
        <v>3.2820984814814813</v>
      </c>
    </row>
    <row r="307" spans="1:6">
      <c r="A307" s="299"/>
      <c r="B307" s="288">
        <v>424600</v>
      </c>
      <c r="C307" s="288" t="s">
        <v>459</v>
      </c>
      <c r="D307" s="289">
        <v>1080000</v>
      </c>
      <c r="E307" s="289">
        <v>0</v>
      </c>
      <c r="F307" s="298">
        <f t="shared" si="32"/>
        <v>0</v>
      </c>
    </row>
    <row r="308" spans="1:6">
      <c r="A308" s="299"/>
      <c r="B308" s="288">
        <v>426000</v>
      </c>
      <c r="C308" s="288" t="s">
        <v>87</v>
      </c>
      <c r="D308" s="289">
        <v>1000000</v>
      </c>
      <c r="E308" s="289">
        <v>0</v>
      </c>
      <c r="F308" s="298">
        <f t="shared" si="32"/>
        <v>0</v>
      </c>
    </row>
    <row r="309" spans="1:6">
      <c r="A309" s="299"/>
      <c r="B309" s="288">
        <v>426900</v>
      </c>
      <c r="C309" s="288" t="s">
        <v>88</v>
      </c>
      <c r="D309" s="289">
        <v>1000000</v>
      </c>
      <c r="E309" s="289">
        <v>0</v>
      </c>
      <c r="F309" s="298">
        <f t="shared" si="32"/>
        <v>0</v>
      </c>
    </row>
    <row r="310" spans="1:6">
      <c r="A310" s="299"/>
      <c r="B310" s="288">
        <v>500000</v>
      </c>
      <c r="C310" s="288" t="s">
        <v>54</v>
      </c>
      <c r="D310" s="289">
        <v>6500000</v>
      </c>
      <c r="E310" s="289">
        <v>456000</v>
      </c>
      <c r="F310" s="298">
        <f t="shared" si="32"/>
        <v>7.015384615384615E-2</v>
      </c>
    </row>
    <row r="311" spans="1:6">
      <c r="A311" s="299"/>
      <c r="B311" s="288">
        <v>510000</v>
      </c>
      <c r="C311" s="288" t="s">
        <v>55</v>
      </c>
      <c r="D311" s="289">
        <v>6500000</v>
      </c>
      <c r="E311" s="289">
        <v>456000</v>
      </c>
      <c r="F311" s="298">
        <f t="shared" si="32"/>
        <v>7.015384615384615E-2</v>
      </c>
    </row>
    <row r="312" spans="1:6">
      <c r="A312" s="299"/>
      <c r="B312" s="288">
        <v>511000</v>
      </c>
      <c r="C312" s="288" t="s">
        <v>472</v>
      </c>
      <c r="D312" s="289">
        <v>1500000</v>
      </c>
      <c r="E312" s="289">
        <v>0</v>
      </c>
      <c r="F312" s="298">
        <f t="shared" si="32"/>
        <v>0</v>
      </c>
    </row>
    <row r="313" spans="1:6">
      <c r="A313" s="299"/>
      <c r="B313" s="288">
        <v>511300</v>
      </c>
      <c r="C313" s="288" t="s">
        <v>105</v>
      </c>
      <c r="D313" s="289">
        <v>1500000</v>
      </c>
      <c r="E313" s="289">
        <v>0</v>
      </c>
      <c r="F313" s="298">
        <f t="shared" si="32"/>
        <v>0</v>
      </c>
    </row>
    <row r="314" spans="1:6">
      <c r="A314" s="299"/>
      <c r="B314" s="288">
        <v>512000</v>
      </c>
      <c r="C314" s="288" t="s">
        <v>107</v>
      </c>
      <c r="D314" s="289">
        <v>5000000</v>
      </c>
      <c r="E314" s="289">
        <v>456000</v>
      </c>
      <c r="F314" s="298">
        <f t="shared" si="32"/>
        <v>9.1200000000000003E-2</v>
      </c>
    </row>
    <row r="315" spans="1:6" ht="13.5" thickBot="1">
      <c r="A315" s="358"/>
      <c r="B315" s="306">
        <v>512800</v>
      </c>
      <c r="C315" s="306" t="s">
        <v>173</v>
      </c>
      <c r="D315" s="307">
        <v>5000000</v>
      </c>
      <c r="E315" s="307">
        <v>456000</v>
      </c>
      <c r="F315" s="298">
        <f t="shared" si="32"/>
        <v>9.1200000000000003E-2</v>
      </c>
    </row>
    <row r="316" spans="1:6" ht="29.25" customHeight="1" thickBot="1">
      <c r="A316" s="452" t="s">
        <v>415</v>
      </c>
      <c r="B316" s="453"/>
      <c r="C316" s="265"/>
      <c r="D316" s="336">
        <f>SUM(D317)</f>
        <v>561500000</v>
      </c>
      <c r="E316" s="336">
        <f>SUM(E317)</f>
        <v>540842716.48000002</v>
      </c>
      <c r="F316" s="337">
        <f>SUM(E316/D316)</f>
        <v>0.96321053691896708</v>
      </c>
    </row>
    <row r="317" spans="1:6">
      <c r="A317" s="297"/>
      <c r="B317" s="295">
        <v>500000</v>
      </c>
      <c r="C317" s="295" t="s">
        <v>54</v>
      </c>
      <c r="D317" s="296">
        <v>561500000</v>
      </c>
      <c r="E317" s="296">
        <v>540842716.48000002</v>
      </c>
      <c r="F317" s="298">
        <f t="shared" ref="F317:F321" si="33">SUM(E317/D317)</f>
        <v>0.96321053691896708</v>
      </c>
    </row>
    <row r="318" spans="1:6">
      <c r="A318" s="299"/>
      <c r="B318" s="288">
        <v>510000</v>
      </c>
      <c r="C318" s="288" t="s">
        <v>55</v>
      </c>
      <c r="D318" s="289">
        <v>561500000</v>
      </c>
      <c r="E318" s="289">
        <v>540842716.48000002</v>
      </c>
      <c r="F318" s="298">
        <f t="shared" si="33"/>
        <v>0.96321053691896708</v>
      </c>
    </row>
    <row r="319" spans="1:6">
      <c r="A319" s="299"/>
      <c r="B319" s="288">
        <v>511000</v>
      </c>
      <c r="C319" s="288" t="s">
        <v>472</v>
      </c>
      <c r="D319" s="289">
        <v>561500000</v>
      </c>
      <c r="E319" s="289">
        <v>540842716.48000002</v>
      </c>
      <c r="F319" s="298">
        <f t="shared" si="33"/>
        <v>0.96321053691896708</v>
      </c>
    </row>
    <row r="320" spans="1:6">
      <c r="A320" s="299"/>
      <c r="B320" s="288">
        <v>511200</v>
      </c>
      <c r="C320" s="288" t="s">
        <v>104</v>
      </c>
      <c r="D320" s="289">
        <v>351500000</v>
      </c>
      <c r="E320" s="289">
        <v>354351907.56</v>
      </c>
      <c r="F320" s="298">
        <f t="shared" si="33"/>
        <v>1.008113535021337</v>
      </c>
    </row>
    <row r="321" spans="1:6" ht="13.5" thickBot="1">
      <c r="A321" s="358"/>
      <c r="B321" s="306">
        <v>511300</v>
      </c>
      <c r="C321" s="306" t="s">
        <v>105</v>
      </c>
      <c r="D321" s="307">
        <v>210000000</v>
      </c>
      <c r="E321" s="307">
        <v>186490808.91999999</v>
      </c>
      <c r="F321" s="298">
        <f t="shared" si="33"/>
        <v>0.88805147104761895</v>
      </c>
    </row>
    <row r="322" spans="1:6" ht="25.5" customHeight="1" thickBot="1">
      <c r="A322" s="450" t="s">
        <v>416</v>
      </c>
      <c r="B322" s="451"/>
      <c r="C322" s="340"/>
      <c r="D322" s="259">
        <f>SUM(D323)</f>
        <v>1250000</v>
      </c>
      <c r="E322" s="259">
        <f>SUM(E323)</f>
        <v>3242161.76</v>
      </c>
      <c r="F322" s="258">
        <f>SUM(E322/D322)</f>
        <v>2.5937294079999997</v>
      </c>
    </row>
    <row r="323" spans="1:6" s="262" customFormat="1" ht="38.25">
      <c r="A323" s="359"/>
      <c r="B323" s="338">
        <v>500000</v>
      </c>
      <c r="C323" s="338" t="s">
        <v>54</v>
      </c>
      <c r="D323" s="339">
        <v>1250000</v>
      </c>
      <c r="E323" s="339">
        <v>3242161.76</v>
      </c>
      <c r="F323" s="298">
        <f t="shared" ref="F323:F327" si="34">SUM(E323/D323)</f>
        <v>2.5937294079999997</v>
      </c>
    </row>
    <row r="324" spans="1:6" s="262" customFormat="1" ht="15">
      <c r="A324" s="360"/>
      <c r="B324" s="264">
        <v>510000</v>
      </c>
      <c r="C324" s="264" t="s">
        <v>55</v>
      </c>
      <c r="D324" s="263">
        <v>1250000</v>
      </c>
      <c r="E324" s="263">
        <v>3242161.76</v>
      </c>
      <c r="F324" s="298">
        <f t="shared" si="34"/>
        <v>2.5937294079999997</v>
      </c>
    </row>
    <row r="325" spans="1:6" s="262" customFormat="1" ht="25.5">
      <c r="A325" s="360"/>
      <c r="B325" s="264">
        <v>511000</v>
      </c>
      <c r="C325" s="264" t="s">
        <v>202</v>
      </c>
      <c r="D325" s="263">
        <v>1250000</v>
      </c>
      <c r="E325" s="263">
        <v>3242161.76</v>
      </c>
      <c r="F325" s="298">
        <f t="shared" si="34"/>
        <v>2.5937294079999997</v>
      </c>
    </row>
    <row r="326" spans="1:6" s="262" customFormat="1" ht="15">
      <c r="A326" s="360"/>
      <c r="B326" s="264">
        <v>511200</v>
      </c>
      <c r="C326" s="264" t="s">
        <v>104</v>
      </c>
      <c r="D326" s="263">
        <v>1250000</v>
      </c>
      <c r="E326" s="263">
        <v>3242161.76</v>
      </c>
      <c r="F326" s="298">
        <f t="shared" si="34"/>
        <v>2.5937294079999997</v>
      </c>
    </row>
    <row r="327" spans="1:6" s="262" customFormat="1" ht="26.25" thickBot="1">
      <c r="A327" s="361"/>
      <c r="B327" s="341">
        <v>511300</v>
      </c>
      <c r="C327" s="341" t="s">
        <v>105</v>
      </c>
      <c r="D327" s="342">
        <v>1250000</v>
      </c>
      <c r="E327" s="342">
        <v>3242161.76</v>
      </c>
      <c r="F327" s="298">
        <f t="shared" si="34"/>
        <v>2.5937294079999997</v>
      </c>
    </row>
    <row r="328" spans="1:6" ht="27" customHeight="1" thickBot="1">
      <c r="A328" s="450" t="s">
        <v>417</v>
      </c>
      <c r="B328" s="451"/>
      <c r="C328" s="340"/>
      <c r="D328" s="259">
        <f>SUM(D329)</f>
        <v>250000</v>
      </c>
      <c r="E328" s="259">
        <f>SUM(E329)</f>
        <v>0</v>
      </c>
      <c r="F328" s="258">
        <v>0</v>
      </c>
    </row>
    <row r="329" spans="1:6" ht="38.25">
      <c r="A329" s="362"/>
      <c r="B329" s="338">
        <v>500000</v>
      </c>
      <c r="C329" s="338" t="s">
        <v>54</v>
      </c>
      <c r="D329" s="339">
        <v>250000</v>
      </c>
      <c r="E329" s="338">
        <v>0</v>
      </c>
      <c r="F329" s="298">
        <f t="shared" ref="F329:F332" si="35">SUM(E329/D329)</f>
        <v>0</v>
      </c>
    </row>
    <row r="330" spans="1:6">
      <c r="A330" s="363"/>
      <c r="B330" s="264">
        <v>510000</v>
      </c>
      <c r="C330" s="264" t="s">
        <v>55</v>
      </c>
      <c r="D330" s="263">
        <v>250000</v>
      </c>
      <c r="E330" s="264">
        <v>0</v>
      </c>
      <c r="F330" s="298">
        <f t="shared" si="35"/>
        <v>0</v>
      </c>
    </row>
    <row r="331" spans="1:6" ht="25.5">
      <c r="A331" s="363"/>
      <c r="B331" s="264">
        <v>511000</v>
      </c>
      <c r="C331" s="264" t="s">
        <v>202</v>
      </c>
      <c r="D331" s="263">
        <v>250000</v>
      </c>
      <c r="E331" s="264">
        <v>0</v>
      </c>
      <c r="F331" s="298">
        <f t="shared" si="35"/>
        <v>0</v>
      </c>
    </row>
    <row r="332" spans="1:6" ht="26.25" thickBot="1">
      <c r="A332" s="364"/>
      <c r="B332" s="341">
        <v>511300</v>
      </c>
      <c r="C332" s="341" t="s">
        <v>105</v>
      </c>
      <c r="D332" s="342">
        <v>250000</v>
      </c>
      <c r="E332" s="341">
        <v>0</v>
      </c>
      <c r="F332" s="298">
        <f t="shared" si="35"/>
        <v>0</v>
      </c>
    </row>
    <row r="333" spans="1:6" ht="27" customHeight="1" thickBot="1">
      <c r="A333" s="464" t="s">
        <v>418</v>
      </c>
      <c r="B333" s="465"/>
      <c r="C333" s="329"/>
      <c r="D333" s="259">
        <f>SUM(D334)</f>
        <v>20000000</v>
      </c>
      <c r="E333" s="259">
        <f>SUM(E334)</f>
        <v>19271127.649999999</v>
      </c>
      <c r="F333" s="258">
        <f>SUM(E333/D333)</f>
        <v>0.96355638249999997</v>
      </c>
    </row>
    <row r="334" spans="1:6">
      <c r="A334" s="297"/>
      <c r="B334" s="295">
        <v>500000</v>
      </c>
      <c r="C334" s="295" t="s">
        <v>54</v>
      </c>
      <c r="D334" s="296">
        <v>20000000</v>
      </c>
      <c r="E334" s="296">
        <v>19271127.649999999</v>
      </c>
      <c r="F334" s="298">
        <f t="shared" ref="F334:F337" si="36">SUM(E334/D334)</f>
        <v>0.96355638249999997</v>
      </c>
    </row>
    <row r="335" spans="1:6">
      <c r="A335" s="299"/>
      <c r="B335" s="288">
        <v>510000</v>
      </c>
      <c r="C335" s="288" t="s">
        <v>55</v>
      </c>
      <c r="D335" s="289">
        <v>20000000</v>
      </c>
      <c r="E335" s="289">
        <v>19271127.649999999</v>
      </c>
      <c r="F335" s="298">
        <f t="shared" si="36"/>
        <v>0.96355638249999997</v>
      </c>
    </row>
    <row r="336" spans="1:6">
      <c r="A336" s="299"/>
      <c r="B336" s="288">
        <v>511000</v>
      </c>
      <c r="C336" s="288" t="s">
        <v>472</v>
      </c>
      <c r="D336" s="289">
        <v>20000000</v>
      </c>
      <c r="E336" s="289">
        <v>19271127.649999999</v>
      </c>
      <c r="F336" s="298">
        <f t="shared" si="36"/>
        <v>0.96355638249999997</v>
      </c>
    </row>
    <row r="337" spans="1:6" ht="13.5" thickBot="1">
      <c r="A337" s="358"/>
      <c r="B337" s="306">
        <v>511200</v>
      </c>
      <c r="C337" s="306" t="s">
        <v>104</v>
      </c>
      <c r="D337" s="307">
        <v>20000000</v>
      </c>
      <c r="E337" s="307">
        <v>19271127.649999999</v>
      </c>
      <c r="F337" s="298">
        <f t="shared" si="36"/>
        <v>0.96355638249999997</v>
      </c>
    </row>
    <row r="338" spans="1:6" ht="24" customHeight="1" thickBot="1">
      <c r="A338" s="452" t="s">
        <v>540</v>
      </c>
      <c r="B338" s="453"/>
      <c r="C338" s="265"/>
      <c r="D338" s="259">
        <f>SUM(D339)</f>
        <v>1000000</v>
      </c>
      <c r="E338" s="259">
        <f>SUM(E339)</f>
        <v>831800</v>
      </c>
      <c r="F338" s="258">
        <f>SUM(E338/D338)</f>
        <v>0.83179999999999998</v>
      </c>
    </row>
    <row r="339" spans="1:6">
      <c r="A339" s="297"/>
      <c r="B339" s="295">
        <v>500000</v>
      </c>
      <c r="C339" s="295" t="s">
        <v>54</v>
      </c>
      <c r="D339" s="296">
        <v>1000000</v>
      </c>
      <c r="E339" s="296">
        <v>831800</v>
      </c>
      <c r="F339" s="298">
        <f t="shared" ref="F339:F342" si="37">SUM(E339/D339)</f>
        <v>0.83179999999999998</v>
      </c>
    </row>
    <row r="340" spans="1:6">
      <c r="A340" s="299"/>
      <c r="B340" s="288">
        <v>510000</v>
      </c>
      <c r="C340" s="288" t="s">
        <v>55</v>
      </c>
      <c r="D340" s="289">
        <v>1000000</v>
      </c>
      <c r="E340" s="289">
        <v>831800</v>
      </c>
      <c r="F340" s="298">
        <f t="shared" si="37"/>
        <v>0.83179999999999998</v>
      </c>
    </row>
    <row r="341" spans="1:6">
      <c r="A341" s="299"/>
      <c r="B341" s="288">
        <v>511000</v>
      </c>
      <c r="C341" s="288" t="s">
        <v>472</v>
      </c>
      <c r="D341" s="289">
        <v>1000000</v>
      </c>
      <c r="E341" s="289">
        <v>831800</v>
      </c>
      <c r="F341" s="298">
        <f t="shared" si="37"/>
        <v>0.83179999999999998</v>
      </c>
    </row>
    <row r="342" spans="1:6" ht="13.5" thickBot="1">
      <c r="A342" s="358"/>
      <c r="B342" s="306">
        <v>511300</v>
      </c>
      <c r="C342" s="306" t="s">
        <v>105</v>
      </c>
      <c r="D342" s="307">
        <v>1000000</v>
      </c>
      <c r="E342" s="307">
        <v>200000</v>
      </c>
      <c r="F342" s="298">
        <f t="shared" si="37"/>
        <v>0.2</v>
      </c>
    </row>
    <row r="343" spans="1:6" ht="30.75" customHeight="1" thickBot="1">
      <c r="A343" s="476" t="s">
        <v>292</v>
      </c>
      <c r="B343" s="477"/>
      <c r="C343" s="477"/>
      <c r="D343" s="327">
        <f>SUM(D344)</f>
        <v>2000000</v>
      </c>
      <c r="E343" s="327">
        <f>SUM(E344)</f>
        <v>0</v>
      </c>
      <c r="F343" s="328">
        <f>SUM(E343/D343)</f>
        <v>0</v>
      </c>
    </row>
    <row r="344" spans="1:6" ht="27.75" customHeight="1" thickBot="1">
      <c r="A344" s="464" t="s">
        <v>359</v>
      </c>
      <c r="B344" s="465"/>
      <c r="C344" s="329"/>
      <c r="D344" s="259">
        <f>SUM(D345)</f>
        <v>2000000</v>
      </c>
      <c r="E344" s="259">
        <f>SUM(E345)</f>
        <v>0</v>
      </c>
      <c r="F344" s="258">
        <v>0</v>
      </c>
    </row>
    <row r="345" spans="1:6">
      <c r="A345" s="297"/>
      <c r="B345" s="295">
        <v>500000</v>
      </c>
      <c r="C345" s="295" t="s">
        <v>54</v>
      </c>
      <c r="D345" s="296">
        <v>2000000</v>
      </c>
      <c r="E345" s="296">
        <v>0</v>
      </c>
      <c r="F345" s="298">
        <f t="shared" ref="F345:F348" si="38">SUM(E345/D345)</f>
        <v>0</v>
      </c>
    </row>
    <row r="346" spans="1:6">
      <c r="A346" s="299"/>
      <c r="B346" s="288">
        <v>510000</v>
      </c>
      <c r="C346" s="288" t="s">
        <v>55</v>
      </c>
      <c r="D346" s="289">
        <v>2000000</v>
      </c>
      <c r="E346" s="289">
        <v>0</v>
      </c>
      <c r="F346" s="298">
        <f t="shared" si="38"/>
        <v>0</v>
      </c>
    </row>
    <row r="347" spans="1:6">
      <c r="A347" s="299"/>
      <c r="B347" s="288">
        <v>511000</v>
      </c>
      <c r="C347" s="288" t="s">
        <v>472</v>
      </c>
      <c r="D347" s="289">
        <v>2000000</v>
      </c>
      <c r="E347" s="289">
        <v>0</v>
      </c>
      <c r="F347" s="298">
        <f t="shared" si="38"/>
        <v>0</v>
      </c>
    </row>
    <row r="348" spans="1:6" ht="13.5" thickBot="1">
      <c r="A348" s="358"/>
      <c r="B348" s="306">
        <v>511300</v>
      </c>
      <c r="C348" s="306" t="s">
        <v>105</v>
      </c>
      <c r="D348" s="307">
        <v>2000000</v>
      </c>
      <c r="E348" s="307">
        <v>0</v>
      </c>
      <c r="F348" s="298">
        <f t="shared" si="38"/>
        <v>0</v>
      </c>
    </row>
    <row r="349" spans="1:6" ht="49.5" customHeight="1" thickBot="1">
      <c r="A349" s="474" t="s">
        <v>238</v>
      </c>
      <c r="B349" s="475"/>
      <c r="C349" s="475"/>
      <c r="D349" s="261">
        <f>SUM(D350)</f>
        <v>50400000</v>
      </c>
      <c r="E349" s="261">
        <f>SUM(E350)</f>
        <v>49744532.270000003</v>
      </c>
      <c r="F349" s="260">
        <f>SUM(E349/D349)</f>
        <v>0.98699468789682543</v>
      </c>
    </row>
    <row r="350" spans="1:6" ht="44.25" customHeight="1" thickBot="1">
      <c r="A350" s="442" t="s">
        <v>239</v>
      </c>
      <c r="B350" s="443"/>
      <c r="C350" s="265"/>
      <c r="D350" s="259">
        <f>SUM(D351+D398)</f>
        <v>50400000</v>
      </c>
      <c r="E350" s="259">
        <f>SUM(E351+E398)</f>
        <v>49744532.270000003</v>
      </c>
      <c r="F350" s="258">
        <f>SUM(E350/D350)</f>
        <v>0.98699468789682543</v>
      </c>
    </row>
    <row r="351" spans="1:6">
      <c r="A351" s="297"/>
      <c r="B351" s="295">
        <v>400000</v>
      </c>
      <c r="C351" s="295" t="s">
        <v>117</v>
      </c>
      <c r="D351" s="296">
        <v>49400000</v>
      </c>
      <c r="E351" s="296">
        <v>48746217.270000003</v>
      </c>
      <c r="F351" s="298">
        <f t="shared" ref="F351:F401" si="39">SUM(E351/D351)</f>
        <v>0.9867655317813766</v>
      </c>
    </row>
    <row r="352" spans="1:6">
      <c r="A352" s="299"/>
      <c r="B352" s="288">
        <v>410000</v>
      </c>
      <c r="C352" s="288" t="s">
        <v>72</v>
      </c>
      <c r="D352" s="289">
        <v>43030000</v>
      </c>
      <c r="E352" s="289">
        <v>43113046.130000003</v>
      </c>
      <c r="F352" s="298">
        <f t="shared" si="39"/>
        <v>1.0019299588659076</v>
      </c>
    </row>
    <row r="353" spans="1:6">
      <c r="A353" s="299"/>
      <c r="B353" s="288">
        <v>411000</v>
      </c>
      <c r="C353" s="288" t="s">
        <v>73</v>
      </c>
      <c r="D353" s="289">
        <v>35000000</v>
      </c>
      <c r="E353" s="289">
        <v>36089866.909999996</v>
      </c>
      <c r="F353" s="298">
        <f t="shared" si="39"/>
        <v>1.0311390545714285</v>
      </c>
    </row>
    <row r="354" spans="1:6">
      <c r="A354" s="299"/>
      <c r="B354" s="288">
        <v>411100</v>
      </c>
      <c r="C354" s="288" t="s">
        <v>74</v>
      </c>
      <c r="D354" s="289">
        <v>35000000</v>
      </c>
      <c r="E354" s="289">
        <v>36089866.909999996</v>
      </c>
      <c r="F354" s="298">
        <f t="shared" si="39"/>
        <v>1.0311390545714285</v>
      </c>
    </row>
    <row r="355" spans="1:6">
      <c r="A355" s="299"/>
      <c r="B355" s="288">
        <v>412000</v>
      </c>
      <c r="C355" s="288" t="s">
        <v>452</v>
      </c>
      <c r="D355" s="289">
        <v>6400000</v>
      </c>
      <c r="E355" s="289">
        <v>5668930.5499999998</v>
      </c>
      <c r="F355" s="298">
        <f t="shared" si="39"/>
        <v>0.88577039843749994</v>
      </c>
    </row>
    <row r="356" spans="1:6">
      <c r="A356" s="299"/>
      <c r="B356" s="288">
        <v>412100</v>
      </c>
      <c r="C356" s="288" t="s">
        <v>453</v>
      </c>
      <c r="D356" s="289">
        <v>4500000</v>
      </c>
      <c r="E356" s="289">
        <v>3915477.68</v>
      </c>
      <c r="F356" s="298">
        <f t="shared" si="39"/>
        <v>0.87010615111111111</v>
      </c>
    </row>
    <row r="357" spans="1:6">
      <c r="A357" s="299"/>
      <c r="B357" s="288">
        <v>412200</v>
      </c>
      <c r="C357" s="288" t="s">
        <v>75</v>
      </c>
      <c r="D357" s="289">
        <v>1900000</v>
      </c>
      <c r="E357" s="289">
        <v>1753452.87</v>
      </c>
      <c r="F357" s="298">
        <f t="shared" si="39"/>
        <v>0.92286993157894748</v>
      </c>
    </row>
    <row r="358" spans="1:6">
      <c r="A358" s="299"/>
      <c r="B358" s="288">
        <v>413000</v>
      </c>
      <c r="C358" s="288" t="s">
        <v>195</v>
      </c>
      <c r="D358" s="289">
        <v>200000</v>
      </c>
      <c r="E358" s="289">
        <v>126000</v>
      </c>
      <c r="F358" s="298">
        <f t="shared" si="39"/>
        <v>0.63</v>
      </c>
    </row>
    <row r="359" spans="1:6">
      <c r="A359" s="299"/>
      <c r="B359" s="288">
        <v>413100</v>
      </c>
      <c r="C359" s="288" t="s">
        <v>196</v>
      </c>
      <c r="D359" s="289">
        <v>200000</v>
      </c>
      <c r="E359" s="289">
        <v>126000</v>
      </c>
      <c r="F359" s="298">
        <f t="shared" si="39"/>
        <v>0.63</v>
      </c>
    </row>
    <row r="360" spans="1:6">
      <c r="A360" s="299"/>
      <c r="B360" s="288">
        <v>414000</v>
      </c>
      <c r="C360" s="288" t="s">
        <v>93</v>
      </c>
      <c r="D360" s="289">
        <v>480000</v>
      </c>
      <c r="E360" s="289">
        <v>424772.98</v>
      </c>
      <c r="F360" s="298">
        <f t="shared" si="39"/>
        <v>0.88494370833333325</v>
      </c>
    </row>
    <row r="361" spans="1:6">
      <c r="A361" s="299"/>
      <c r="B361" s="288">
        <v>414100</v>
      </c>
      <c r="C361" s="288" t="s">
        <v>492</v>
      </c>
      <c r="D361" s="289">
        <v>100000</v>
      </c>
      <c r="E361" s="289">
        <v>97636.54</v>
      </c>
      <c r="F361" s="298">
        <f t="shared" si="39"/>
        <v>0.97636539999999994</v>
      </c>
    </row>
    <row r="362" spans="1:6">
      <c r="A362" s="299"/>
      <c r="B362" s="288">
        <v>414300</v>
      </c>
      <c r="C362" s="288" t="s">
        <v>169</v>
      </c>
      <c r="D362" s="289">
        <v>100000</v>
      </c>
      <c r="E362" s="289">
        <v>60000</v>
      </c>
      <c r="F362" s="298">
        <f t="shared" si="39"/>
        <v>0.6</v>
      </c>
    </row>
    <row r="363" spans="1:6">
      <c r="A363" s="299"/>
      <c r="B363" s="288">
        <v>414400</v>
      </c>
      <c r="C363" s="288" t="s">
        <v>454</v>
      </c>
      <c r="D363" s="289">
        <v>280000</v>
      </c>
      <c r="E363" s="289">
        <v>267136.44</v>
      </c>
      <c r="F363" s="298">
        <f t="shared" si="39"/>
        <v>0.95405871428571432</v>
      </c>
    </row>
    <row r="364" spans="1:6">
      <c r="A364" s="299"/>
      <c r="B364" s="288">
        <v>415000</v>
      </c>
      <c r="C364" s="288" t="s">
        <v>110</v>
      </c>
      <c r="D364" s="289">
        <v>650000</v>
      </c>
      <c r="E364" s="289">
        <v>535765.14</v>
      </c>
      <c r="F364" s="298">
        <f t="shared" si="39"/>
        <v>0.82425406153846159</v>
      </c>
    </row>
    <row r="365" spans="1:6">
      <c r="A365" s="299"/>
      <c r="B365" s="288">
        <v>415100</v>
      </c>
      <c r="C365" s="288" t="s">
        <v>111</v>
      </c>
      <c r="D365" s="289">
        <v>650000</v>
      </c>
      <c r="E365" s="289">
        <v>535765.14</v>
      </c>
      <c r="F365" s="298">
        <f t="shared" si="39"/>
        <v>0.82425406153846159</v>
      </c>
    </row>
    <row r="366" spans="1:6">
      <c r="A366" s="299"/>
      <c r="B366" s="288">
        <v>416000</v>
      </c>
      <c r="C366" s="288" t="s">
        <v>455</v>
      </c>
      <c r="D366" s="289">
        <v>300000</v>
      </c>
      <c r="E366" s="289">
        <v>267710.55</v>
      </c>
      <c r="F366" s="298">
        <f t="shared" si="39"/>
        <v>0.89236850000000001</v>
      </c>
    </row>
    <row r="367" spans="1:6">
      <c r="A367" s="299"/>
      <c r="B367" s="288">
        <v>416100</v>
      </c>
      <c r="C367" s="288" t="s">
        <v>94</v>
      </c>
      <c r="D367" s="289">
        <v>300000</v>
      </c>
      <c r="E367" s="289">
        <v>267710.55</v>
      </c>
      <c r="F367" s="298">
        <f t="shared" si="39"/>
        <v>0.89236850000000001</v>
      </c>
    </row>
    <row r="368" spans="1:6">
      <c r="A368" s="299"/>
      <c r="B368" s="288">
        <v>420000</v>
      </c>
      <c r="C368" s="288" t="s">
        <v>91</v>
      </c>
      <c r="D368" s="289">
        <v>6120000</v>
      </c>
      <c r="E368" s="289">
        <v>5421650.0599999996</v>
      </c>
      <c r="F368" s="298">
        <f t="shared" si="39"/>
        <v>0.8858905326797385</v>
      </c>
    </row>
    <row r="369" spans="1:6">
      <c r="A369" s="299"/>
      <c r="B369" s="288">
        <v>421000</v>
      </c>
      <c r="C369" s="288" t="s">
        <v>76</v>
      </c>
      <c r="D369" s="289">
        <v>2840000</v>
      </c>
      <c r="E369" s="289">
        <v>2726177.74</v>
      </c>
      <c r="F369" s="298">
        <f t="shared" si="39"/>
        <v>0.95992173943661985</v>
      </c>
    </row>
    <row r="370" spans="1:6">
      <c r="A370" s="299"/>
      <c r="B370" s="288">
        <v>421200</v>
      </c>
      <c r="C370" s="288" t="s">
        <v>95</v>
      </c>
      <c r="D370" s="289">
        <v>620000</v>
      </c>
      <c r="E370" s="289">
        <v>619650</v>
      </c>
      <c r="F370" s="298">
        <f t="shared" si="39"/>
        <v>0.9994354838709677</v>
      </c>
    </row>
    <row r="371" spans="1:6">
      <c r="A371" s="299"/>
      <c r="B371" s="288">
        <v>421300</v>
      </c>
      <c r="C371" s="288" t="s">
        <v>96</v>
      </c>
      <c r="D371" s="289">
        <v>50000</v>
      </c>
      <c r="E371" s="289">
        <v>34076</v>
      </c>
      <c r="F371" s="298">
        <f t="shared" si="39"/>
        <v>0.68152000000000001</v>
      </c>
    </row>
    <row r="372" spans="1:6">
      <c r="A372" s="299"/>
      <c r="B372" s="288">
        <v>421400</v>
      </c>
      <c r="C372" s="288" t="s">
        <v>97</v>
      </c>
      <c r="D372" s="289">
        <v>2100000</v>
      </c>
      <c r="E372" s="289">
        <v>2040911.74</v>
      </c>
      <c r="F372" s="298">
        <f t="shared" si="39"/>
        <v>0.97186273333333328</v>
      </c>
    </row>
    <row r="373" spans="1:6">
      <c r="A373" s="299"/>
      <c r="B373" s="288">
        <v>421500</v>
      </c>
      <c r="C373" s="288" t="s">
        <v>98</v>
      </c>
      <c r="D373" s="289">
        <v>40000</v>
      </c>
      <c r="E373" s="289">
        <v>31540</v>
      </c>
      <c r="F373" s="298">
        <f t="shared" si="39"/>
        <v>0.78849999999999998</v>
      </c>
    </row>
    <row r="374" spans="1:6">
      <c r="A374" s="299"/>
      <c r="B374" s="288">
        <v>421900</v>
      </c>
      <c r="C374" s="288" t="s">
        <v>114</v>
      </c>
      <c r="D374" s="289">
        <v>30000</v>
      </c>
      <c r="E374" s="289">
        <v>0</v>
      </c>
      <c r="F374" s="298">
        <f t="shared" si="39"/>
        <v>0</v>
      </c>
    </row>
    <row r="375" spans="1:6">
      <c r="A375" s="299"/>
      <c r="B375" s="288">
        <v>422000</v>
      </c>
      <c r="C375" s="288" t="s">
        <v>78</v>
      </c>
      <c r="D375" s="289">
        <v>100000</v>
      </c>
      <c r="E375" s="289">
        <v>67727</v>
      </c>
      <c r="F375" s="298">
        <f t="shared" si="39"/>
        <v>0.67727000000000004</v>
      </c>
    </row>
    <row r="376" spans="1:6">
      <c r="A376" s="299"/>
      <c r="B376" s="288">
        <v>422100</v>
      </c>
      <c r="C376" s="288" t="s">
        <v>79</v>
      </c>
      <c r="D376" s="289">
        <v>100000</v>
      </c>
      <c r="E376" s="289">
        <v>67727</v>
      </c>
      <c r="F376" s="298">
        <f t="shared" si="39"/>
        <v>0.67727000000000004</v>
      </c>
    </row>
    <row r="377" spans="1:6">
      <c r="A377" s="299"/>
      <c r="B377" s="288">
        <v>423000</v>
      </c>
      <c r="C377" s="288" t="s">
        <v>80</v>
      </c>
      <c r="D377" s="289">
        <v>1560000</v>
      </c>
      <c r="E377" s="289">
        <v>1185175.43</v>
      </c>
      <c r="F377" s="298">
        <f t="shared" si="39"/>
        <v>0.75972783974358971</v>
      </c>
    </row>
    <row r="378" spans="1:6">
      <c r="A378" s="299"/>
      <c r="B378" s="288">
        <v>423200</v>
      </c>
      <c r="C378" s="288" t="s">
        <v>99</v>
      </c>
      <c r="D378" s="289">
        <v>1300000</v>
      </c>
      <c r="E378" s="289">
        <v>1092294.45</v>
      </c>
      <c r="F378" s="298">
        <f t="shared" si="39"/>
        <v>0.84022649999999999</v>
      </c>
    </row>
    <row r="379" spans="1:6">
      <c r="A379" s="299"/>
      <c r="B379" s="288">
        <v>423300</v>
      </c>
      <c r="C379" s="288" t="s">
        <v>458</v>
      </c>
      <c r="D379" s="289">
        <v>80000</v>
      </c>
      <c r="E379" s="289">
        <v>59430</v>
      </c>
      <c r="F379" s="298">
        <f t="shared" si="39"/>
        <v>0.74287499999999995</v>
      </c>
    </row>
    <row r="380" spans="1:6">
      <c r="A380" s="299"/>
      <c r="B380" s="288">
        <v>423400</v>
      </c>
      <c r="C380" s="288" t="s">
        <v>82</v>
      </c>
      <c r="D380" s="289">
        <v>10000</v>
      </c>
      <c r="E380" s="289">
        <v>0</v>
      </c>
      <c r="F380" s="298">
        <f t="shared" si="39"/>
        <v>0</v>
      </c>
    </row>
    <row r="381" spans="1:6">
      <c r="A381" s="299"/>
      <c r="B381" s="288">
        <v>423500</v>
      </c>
      <c r="C381" s="288" t="s">
        <v>168</v>
      </c>
      <c r="D381" s="289">
        <v>50000</v>
      </c>
      <c r="E381" s="289">
        <v>0</v>
      </c>
      <c r="F381" s="298">
        <f t="shared" si="39"/>
        <v>0</v>
      </c>
    </row>
    <row r="382" spans="1:6">
      <c r="A382" s="299"/>
      <c r="B382" s="288">
        <v>423600</v>
      </c>
      <c r="C382" s="288" t="s">
        <v>170</v>
      </c>
      <c r="D382" s="289">
        <v>50000</v>
      </c>
      <c r="E382" s="289">
        <v>16761.97</v>
      </c>
      <c r="F382" s="298">
        <f t="shared" si="39"/>
        <v>0.33523940000000002</v>
      </c>
    </row>
    <row r="383" spans="1:6">
      <c r="A383" s="299"/>
      <c r="B383" s="288">
        <v>423700</v>
      </c>
      <c r="C383" s="288" t="s">
        <v>83</v>
      </c>
      <c r="D383" s="289">
        <v>50000</v>
      </c>
      <c r="E383" s="289">
        <v>16689.009999999998</v>
      </c>
      <c r="F383" s="298">
        <f t="shared" si="39"/>
        <v>0.33378019999999997</v>
      </c>
    </row>
    <row r="384" spans="1:6">
      <c r="A384" s="299"/>
      <c r="B384" s="288">
        <v>423900</v>
      </c>
      <c r="C384" s="288" t="s">
        <v>84</v>
      </c>
      <c r="D384" s="289">
        <v>20000</v>
      </c>
      <c r="E384" s="289">
        <v>0</v>
      </c>
      <c r="F384" s="298">
        <f t="shared" si="39"/>
        <v>0</v>
      </c>
    </row>
    <row r="385" spans="1:6">
      <c r="A385" s="299"/>
      <c r="B385" s="288">
        <v>425000</v>
      </c>
      <c r="C385" s="288" t="s">
        <v>460</v>
      </c>
      <c r="D385" s="289">
        <v>1300000</v>
      </c>
      <c r="E385" s="289">
        <v>1220663.78</v>
      </c>
      <c r="F385" s="298">
        <f t="shared" si="39"/>
        <v>0.93897213846153849</v>
      </c>
    </row>
    <row r="386" spans="1:6">
      <c r="A386" s="299"/>
      <c r="B386" s="288">
        <v>425100</v>
      </c>
      <c r="C386" s="288" t="s">
        <v>461</v>
      </c>
      <c r="D386" s="289">
        <v>1000000</v>
      </c>
      <c r="E386" s="289">
        <v>976709.8</v>
      </c>
      <c r="F386" s="298">
        <f t="shared" si="39"/>
        <v>0.97670980000000007</v>
      </c>
    </row>
    <row r="387" spans="1:6">
      <c r="A387" s="299"/>
      <c r="B387" s="288">
        <v>425200</v>
      </c>
      <c r="C387" s="288" t="s">
        <v>115</v>
      </c>
      <c r="D387" s="289">
        <v>300000</v>
      </c>
      <c r="E387" s="289">
        <v>243953.98</v>
      </c>
      <c r="F387" s="298">
        <f t="shared" si="39"/>
        <v>0.81317993333333338</v>
      </c>
    </row>
    <row r="388" spans="1:6">
      <c r="A388" s="299"/>
      <c r="B388" s="288">
        <v>426000</v>
      </c>
      <c r="C388" s="288" t="s">
        <v>87</v>
      </c>
      <c r="D388" s="289">
        <v>320000</v>
      </c>
      <c r="E388" s="289">
        <v>221906.11</v>
      </c>
      <c r="F388" s="298">
        <f t="shared" si="39"/>
        <v>0.69345659374999991</v>
      </c>
    </row>
    <row r="389" spans="1:6">
      <c r="A389" s="299"/>
      <c r="B389" s="288">
        <v>426100</v>
      </c>
      <c r="C389" s="288" t="s">
        <v>101</v>
      </c>
      <c r="D389" s="289">
        <v>100000</v>
      </c>
      <c r="E389" s="289">
        <v>80881.919999999998</v>
      </c>
      <c r="F389" s="298">
        <f t="shared" si="39"/>
        <v>0.80881919999999996</v>
      </c>
    </row>
    <row r="390" spans="1:6">
      <c r="A390" s="299"/>
      <c r="B390" s="288">
        <v>426300</v>
      </c>
      <c r="C390" s="288" t="s">
        <v>462</v>
      </c>
      <c r="D390" s="289">
        <v>120000</v>
      </c>
      <c r="E390" s="289">
        <v>110825</v>
      </c>
      <c r="F390" s="298">
        <f t="shared" si="39"/>
        <v>0.92354166666666671</v>
      </c>
    </row>
    <row r="391" spans="1:6">
      <c r="A391" s="299"/>
      <c r="B391" s="288">
        <v>426400</v>
      </c>
      <c r="C391" s="288" t="s">
        <v>171</v>
      </c>
      <c r="D391" s="289">
        <v>50000</v>
      </c>
      <c r="E391" s="289">
        <v>0</v>
      </c>
      <c r="F391" s="298">
        <f t="shared" si="39"/>
        <v>0</v>
      </c>
    </row>
    <row r="392" spans="1:6">
      <c r="A392" s="299"/>
      <c r="B392" s="288">
        <v>426800</v>
      </c>
      <c r="C392" s="288" t="s">
        <v>116</v>
      </c>
      <c r="D392" s="289">
        <v>50000</v>
      </c>
      <c r="E392" s="289">
        <v>30199.19</v>
      </c>
      <c r="F392" s="298">
        <f t="shared" si="39"/>
        <v>0.60398379999999996</v>
      </c>
    </row>
    <row r="393" spans="1:6">
      <c r="A393" s="299"/>
      <c r="B393" s="288">
        <v>480000</v>
      </c>
      <c r="C393" s="288" t="s">
        <v>53</v>
      </c>
      <c r="D393" s="289">
        <v>250000</v>
      </c>
      <c r="E393" s="289">
        <v>211521.08</v>
      </c>
      <c r="F393" s="298">
        <f t="shared" si="39"/>
        <v>0.84608432</v>
      </c>
    </row>
    <row r="394" spans="1:6">
      <c r="A394" s="299"/>
      <c r="B394" s="288">
        <v>482000</v>
      </c>
      <c r="C394" s="288" t="s">
        <v>467</v>
      </c>
      <c r="D394" s="289">
        <v>50000</v>
      </c>
      <c r="E394" s="289">
        <v>31586</v>
      </c>
      <c r="F394" s="298">
        <f t="shared" si="39"/>
        <v>0.63171999999999995</v>
      </c>
    </row>
    <row r="395" spans="1:6">
      <c r="A395" s="299"/>
      <c r="B395" s="288">
        <v>482100</v>
      </c>
      <c r="C395" s="288" t="s">
        <v>102</v>
      </c>
      <c r="D395" s="289">
        <v>50000</v>
      </c>
      <c r="E395" s="289">
        <v>31586</v>
      </c>
      <c r="F395" s="298">
        <f t="shared" si="39"/>
        <v>0.63171999999999995</v>
      </c>
    </row>
    <row r="396" spans="1:6">
      <c r="A396" s="299"/>
      <c r="B396" s="288">
        <v>483000</v>
      </c>
      <c r="C396" s="288" t="s">
        <v>468</v>
      </c>
      <c r="D396" s="289">
        <v>200000</v>
      </c>
      <c r="E396" s="289">
        <v>179935.08</v>
      </c>
      <c r="F396" s="298">
        <f t="shared" si="39"/>
        <v>0.8996753999999999</v>
      </c>
    </row>
    <row r="397" spans="1:6">
      <c r="A397" s="299"/>
      <c r="B397" s="288">
        <v>483100</v>
      </c>
      <c r="C397" s="288" t="s">
        <v>469</v>
      </c>
      <c r="D397" s="289">
        <v>200000</v>
      </c>
      <c r="E397" s="289">
        <v>179935.08</v>
      </c>
      <c r="F397" s="298">
        <f t="shared" si="39"/>
        <v>0.8996753999999999</v>
      </c>
    </row>
    <row r="398" spans="1:6">
      <c r="A398" s="299"/>
      <c r="B398" s="288">
        <v>500000</v>
      </c>
      <c r="C398" s="288" t="s">
        <v>54</v>
      </c>
      <c r="D398" s="289">
        <v>1000000</v>
      </c>
      <c r="E398" s="289">
        <v>998315</v>
      </c>
      <c r="F398" s="298">
        <f t="shared" si="39"/>
        <v>0.99831499999999995</v>
      </c>
    </row>
    <row r="399" spans="1:6">
      <c r="A399" s="299"/>
      <c r="B399" s="288">
        <v>510000</v>
      </c>
      <c r="C399" s="288" t="s">
        <v>55</v>
      </c>
      <c r="D399" s="289">
        <v>1000000</v>
      </c>
      <c r="E399" s="289">
        <v>998315</v>
      </c>
      <c r="F399" s="298">
        <f t="shared" si="39"/>
        <v>0.99831499999999995</v>
      </c>
    </row>
    <row r="400" spans="1:6">
      <c r="A400" s="299"/>
      <c r="B400" s="288">
        <v>512000</v>
      </c>
      <c r="C400" s="288" t="s">
        <v>107</v>
      </c>
      <c r="D400" s="289">
        <v>1000000</v>
      </c>
      <c r="E400" s="289">
        <v>998315</v>
      </c>
      <c r="F400" s="298">
        <f t="shared" si="39"/>
        <v>0.99831499999999995</v>
      </c>
    </row>
    <row r="401" spans="1:6" ht="13.5" thickBot="1">
      <c r="A401" s="358"/>
      <c r="B401" s="306">
        <v>512200</v>
      </c>
      <c r="C401" s="306" t="s">
        <v>108</v>
      </c>
      <c r="D401" s="307">
        <v>1000000</v>
      </c>
      <c r="E401" s="307">
        <v>998315</v>
      </c>
      <c r="F401" s="298">
        <f t="shared" si="39"/>
        <v>0.99831499999999995</v>
      </c>
    </row>
    <row r="402" spans="1:6" ht="16.5" thickBot="1">
      <c r="A402" s="466" t="s">
        <v>220</v>
      </c>
      <c r="B402" s="467"/>
      <c r="C402" s="467"/>
      <c r="D402" s="345">
        <f>SUM(D403+D409+D415+D421+D427+D433+D439+D445+D451+D456+D462+D468+D474+D480+D486+D492)</f>
        <v>153700000</v>
      </c>
      <c r="E402" s="345">
        <f>SUM(E403+E409+E415+E421+E427+E433+E439+E445+E451+E456+E462+E468+E474+E480+E486+E492)</f>
        <v>139320054.41999999</v>
      </c>
      <c r="F402" s="346">
        <f>SUM(E402/D402)</f>
        <v>0.90644147312947287</v>
      </c>
    </row>
    <row r="403" spans="1:6" ht="15" thickBot="1">
      <c r="A403" s="271" t="s">
        <v>248</v>
      </c>
      <c r="B403" s="312"/>
      <c r="C403" s="312"/>
      <c r="D403" s="334">
        <f>SUM(D404)</f>
        <v>37700000</v>
      </c>
      <c r="E403" s="334">
        <f>SUM(E404)</f>
        <v>37597624.039999999</v>
      </c>
      <c r="F403" s="335">
        <v>0.97</v>
      </c>
    </row>
    <row r="404" spans="1:6">
      <c r="A404" s="297"/>
      <c r="B404" s="295">
        <v>400000</v>
      </c>
      <c r="C404" s="295" t="s">
        <v>117</v>
      </c>
      <c r="D404" s="296">
        <v>37700000</v>
      </c>
      <c r="E404" s="296">
        <v>37597624.039999999</v>
      </c>
      <c r="F404" s="298">
        <f t="shared" ref="F404:F408" si="40">SUM(E404/D404)</f>
        <v>0.99728445729442972</v>
      </c>
    </row>
    <row r="405" spans="1:6">
      <c r="A405" s="299"/>
      <c r="B405" s="288">
        <v>460000</v>
      </c>
      <c r="C405" s="288" t="s">
        <v>11</v>
      </c>
      <c r="D405" s="289">
        <v>37700000</v>
      </c>
      <c r="E405" s="289">
        <v>37597624.039999999</v>
      </c>
      <c r="F405" s="298">
        <f t="shared" si="40"/>
        <v>0.99728445729442972</v>
      </c>
    </row>
    <row r="406" spans="1:6">
      <c r="A406" s="299"/>
      <c r="B406" s="288">
        <v>463000</v>
      </c>
      <c r="C406" s="288" t="s">
        <v>493</v>
      </c>
      <c r="D406" s="289">
        <v>37700000</v>
      </c>
      <c r="E406" s="289">
        <v>37597624.039999999</v>
      </c>
      <c r="F406" s="298">
        <f t="shared" si="40"/>
        <v>0.99728445729442972</v>
      </c>
    </row>
    <row r="407" spans="1:6">
      <c r="A407" s="299"/>
      <c r="B407" s="288">
        <v>463100</v>
      </c>
      <c r="C407" s="288" t="s">
        <v>121</v>
      </c>
      <c r="D407" s="289">
        <v>26700000</v>
      </c>
      <c r="E407" s="289">
        <v>24176770.640000001</v>
      </c>
      <c r="F407" s="298">
        <f t="shared" si="40"/>
        <v>0.90549702771535578</v>
      </c>
    </row>
    <row r="408" spans="1:6" ht="13.5" thickBot="1">
      <c r="A408" s="358"/>
      <c r="B408" s="306">
        <v>463200</v>
      </c>
      <c r="C408" s="306" t="s">
        <v>51</v>
      </c>
      <c r="D408" s="307">
        <v>11000000</v>
      </c>
      <c r="E408" s="307">
        <v>13420853.4</v>
      </c>
      <c r="F408" s="298">
        <f t="shared" si="40"/>
        <v>1.2200775818181819</v>
      </c>
    </row>
    <row r="409" spans="1:6" ht="27" customHeight="1" thickBot="1">
      <c r="A409" s="271" t="s">
        <v>249</v>
      </c>
      <c r="B409" s="312"/>
      <c r="C409" s="312"/>
      <c r="D409" s="334">
        <f>SUM(D410)</f>
        <v>5300000</v>
      </c>
      <c r="E409" s="334">
        <f>SUM(E410)</f>
        <v>4907607.3</v>
      </c>
      <c r="F409" s="335">
        <f>SUM(E409/D409)</f>
        <v>0.92596364150943389</v>
      </c>
    </row>
    <row r="410" spans="1:6">
      <c r="A410" s="297"/>
      <c r="B410" s="295">
        <v>400000</v>
      </c>
      <c r="C410" s="295" t="s">
        <v>117</v>
      </c>
      <c r="D410" s="296">
        <v>5300000</v>
      </c>
      <c r="E410" s="296">
        <v>4907607.3</v>
      </c>
      <c r="F410" s="298">
        <f t="shared" ref="F410:F414" si="41">SUM(E410/D410)</f>
        <v>0.92596364150943389</v>
      </c>
    </row>
    <row r="411" spans="1:6">
      <c r="A411" s="299"/>
      <c r="B411" s="288">
        <v>460000</v>
      </c>
      <c r="C411" s="288" t="s">
        <v>11</v>
      </c>
      <c r="D411" s="289">
        <v>5300000</v>
      </c>
      <c r="E411" s="289">
        <v>4907607.3</v>
      </c>
      <c r="F411" s="298">
        <f t="shared" si="41"/>
        <v>0.92596364150943389</v>
      </c>
    </row>
    <row r="412" spans="1:6">
      <c r="A412" s="299"/>
      <c r="B412" s="288">
        <v>463000</v>
      </c>
      <c r="C412" s="288" t="s">
        <v>493</v>
      </c>
      <c r="D412" s="289">
        <v>5300000</v>
      </c>
      <c r="E412" s="289">
        <v>4907607.3</v>
      </c>
      <c r="F412" s="298">
        <f t="shared" si="41"/>
        <v>0.92596364150943389</v>
      </c>
    </row>
    <row r="413" spans="1:6">
      <c r="A413" s="299"/>
      <c r="B413" s="288">
        <v>463100</v>
      </c>
      <c r="C413" s="288" t="s">
        <v>121</v>
      </c>
      <c r="D413" s="289">
        <v>4800000</v>
      </c>
      <c r="E413" s="289">
        <v>4574366.0999999996</v>
      </c>
      <c r="F413" s="298">
        <f t="shared" si="41"/>
        <v>0.95299293749999991</v>
      </c>
    </row>
    <row r="414" spans="1:6" ht="13.5" thickBot="1">
      <c r="A414" s="358"/>
      <c r="B414" s="306">
        <v>463200</v>
      </c>
      <c r="C414" s="306" t="s">
        <v>51</v>
      </c>
      <c r="D414" s="307">
        <v>500000</v>
      </c>
      <c r="E414" s="307">
        <v>333241.2</v>
      </c>
      <c r="F414" s="298">
        <f t="shared" si="41"/>
        <v>0.66648240000000003</v>
      </c>
    </row>
    <row r="415" spans="1:6" ht="26.25" thickBot="1">
      <c r="A415" s="271" t="s">
        <v>250</v>
      </c>
      <c r="B415" s="312"/>
      <c r="C415" s="312"/>
      <c r="D415" s="334">
        <f>SUM(D416)</f>
        <v>9200000</v>
      </c>
      <c r="E415" s="334">
        <f>SUM(E416)</f>
        <v>9524619.0899999999</v>
      </c>
      <c r="F415" s="335">
        <f>SUM(E415/D415)</f>
        <v>1.0352846836956522</v>
      </c>
    </row>
    <row r="416" spans="1:6">
      <c r="A416" s="297"/>
      <c r="B416" s="295">
        <v>400000</v>
      </c>
      <c r="C416" s="295" t="s">
        <v>117</v>
      </c>
      <c r="D416" s="296">
        <v>9200000</v>
      </c>
      <c r="E416" s="296">
        <v>9524619.0899999999</v>
      </c>
      <c r="F416" s="298">
        <f t="shared" ref="F416:F420" si="42">SUM(E416/D416)</f>
        <v>1.0352846836956522</v>
      </c>
    </row>
    <row r="417" spans="1:6">
      <c r="A417" s="299"/>
      <c r="B417" s="288">
        <v>460000</v>
      </c>
      <c r="C417" s="288" t="s">
        <v>11</v>
      </c>
      <c r="D417" s="289">
        <v>9200000</v>
      </c>
      <c r="E417" s="289">
        <v>9524619.0899999999</v>
      </c>
      <c r="F417" s="298">
        <f t="shared" si="42"/>
        <v>1.0352846836956522</v>
      </c>
    </row>
    <row r="418" spans="1:6">
      <c r="A418" s="299"/>
      <c r="B418" s="288">
        <v>463000</v>
      </c>
      <c r="C418" s="288" t="s">
        <v>493</v>
      </c>
      <c r="D418" s="289">
        <v>9200000</v>
      </c>
      <c r="E418" s="289">
        <v>9524619.0899999999</v>
      </c>
      <c r="F418" s="298">
        <f t="shared" si="42"/>
        <v>1.0352846836956522</v>
      </c>
    </row>
    <row r="419" spans="1:6">
      <c r="A419" s="299"/>
      <c r="B419" s="288">
        <v>463100</v>
      </c>
      <c r="C419" s="288" t="s">
        <v>121</v>
      </c>
      <c r="D419" s="289">
        <v>8500000</v>
      </c>
      <c r="E419" s="289">
        <v>8442539.0899999999</v>
      </c>
      <c r="F419" s="298">
        <f t="shared" si="42"/>
        <v>0.99323989294117643</v>
      </c>
    </row>
    <row r="420" spans="1:6" ht="13.5" thickBot="1">
      <c r="A420" s="358"/>
      <c r="B420" s="306">
        <v>463200</v>
      </c>
      <c r="C420" s="306" t="s">
        <v>51</v>
      </c>
      <c r="D420" s="307">
        <v>700000</v>
      </c>
      <c r="E420" s="307">
        <v>1082080</v>
      </c>
      <c r="F420" s="298">
        <f t="shared" si="42"/>
        <v>1.5458285714285713</v>
      </c>
    </row>
    <row r="421" spans="1:6" ht="15" thickBot="1">
      <c r="A421" s="271" t="s">
        <v>251</v>
      </c>
      <c r="B421" s="312"/>
      <c r="C421" s="312"/>
      <c r="D421" s="334">
        <f>SUM(D422)</f>
        <v>13800000</v>
      </c>
      <c r="E421" s="334">
        <f>SUM(E422)</f>
        <v>13702395</v>
      </c>
      <c r="F421" s="335">
        <f>SUM(E421/D421)</f>
        <v>0.99292717391304353</v>
      </c>
    </row>
    <row r="422" spans="1:6">
      <c r="A422" s="297"/>
      <c r="B422" s="295">
        <v>400000</v>
      </c>
      <c r="C422" s="295" t="s">
        <v>117</v>
      </c>
      <c r="D422" s="296">
        <v>13800000</v>
      </c>
      <c r="E422" s="296">
        <v>13702395</v>
      </c>
      <c r="F422" s="298">
        <f t="shared" ref="F422:F426" si="43">SUM(E422/D422)</f>
        <v>0.99292717391304353</v>
      </c>
    </row>
    <row r="423" spans="1:6">
      <c r="A423" s="299"/>
      <c r="B423" s="288">
        <v>460000</v>
      </c>
      <c r="C423" s="288" t="s">
        <v>11</v>
      </c>
      <c r="D423" s="289">
        <v>13800000</v>
      </c>
      <c r="E423" s="289">
        <v>13702395</v>
      </c>
      <c r="F423" s="298">
        <f t="shared" si="43"/>
        <v>0.99292717391304353</v>
      </c>
    </row>
    <row r="424" spans="1:6">
      <c r="A424" s="299"/>
      <c r="B424" s="288">
        <v>463000</v>
      </c>
      <c r="C424" s="288" t="s">
        <v>493</v>
      </c>
      <c r="D424" s="289">
        <v>13800000</v>
      </c>
      <c r="E424" s="289">
        <v>13702395</v>
      </c>
      <c r="F424" s="298">
        <f t="shared" si="43"/>
        <v>0.99292717391304353</v>
      </c>
    </row>
    <row r="425" spans="1:6">
      <c r="A425" s="299"/>
      <c r="B425" s="288">
        <v>463100</v>
      </c>
      <c r="C425" s="288" t="s">
        <v>121</v>
      </c>
      <c r="D425" s="289">
        <v>12500000</v>
      </c>
      <c r="E425" s="289">
        <v>12466875</v>
      </c>
      <c r="F425" s="298">
        <f t="shared" si="43"/>
        <v>0.99734999999999996</v>
      </c>
    </row>
    <row r="426" spans="1:6" ht="13.5" thickBot="1">
      <c r="A426" s="358"/>
      <c r="B426" s="306">
        <v>463200</v>
      </c>
      <c r="C426" s="306" t="s">
        <v>51</v>
      </c>
      <c r="D426" s="307">
        <v>1300000</v>
      </c>
      <c r="E426" s="307">
        <v>1235520</v>
      </c>
      <c r="F426" s="298">
        <f t="shared" si="43"/>
        <v>0.95040000000000002</v>
      </c>
    </row>
    <row r="427" spans="1:6" ht="26.25" customHeight="1" thickBot="1">
      <c r="A427" s="313" t="s">
        <v>252</v>
      </c>
      <c r="B427" s="312"/>
      <c r="C427" s="312"/>
      <c r="D427" s="334">
        <f>SUM(D428)</f>
        <v>15500000</v>
      </c>
      <c r="E427" s="334">
        <f>SUM(E428)</f>
        <v>14738047.119999999</v>
      </c>
      <c r="F427" s="335">
        <f>SUM(E427/D427)</f>
        <v>0.9508417496774193</v>
      </c>
    </row>
    <row r="428" spans="1:6">
      <c r="A428" s="297"/>
      <c r="B428" s="295">
        <v>400000</v>
      </c>
      <c r="C428" s="295" t="s">
        <v>117</v>
      </c>
      <c r="D428" s="296">
        <v>15500000</v>
      </c>
      <c r="E428" s="296">
        <v>14738047.119999999</v>
      </c>
      <c r="F428" s="298">
        <f t="shared" ref="F428:F432" si="44">SUM(E428/D428)</f>
        <v>0.9508417496774193</v>
      </c>
    </row>
    <row r="429" spans="1:6">
      <c r="A429" s="299"/>
      <c r="B429" s="288">
        <v>460000</v>
      </c>
      <c r="C429" s="288" t="s">
        <v>11</v>
      </c>
      <c r="D429" s="289">
        <v>15500000</v>
      </c>
      <c r="E429" s="289">
        <v>14738047.119999999</v>
      </c>
      <c r="F429" s="298">
        <f t="shared" si="44"/>
        <v>0.9508417496774193</v>
      </c>
    </row>
    <row r="430" spans="1:6">
      <c r="A430" s="299"/>
      <c r="B430" s="288">
        <v>463000</v>
      </c>
      <c r="C430" s="288" t="s">
        <v>493</v>
      </c>
      <c r="D430" s="289">
        <v>15500000</v>
      </c>
      <c r="E430" s="289">
        <v>14738047.119999999</v>
      </c>
      <c r="F430" s="298">
        <f t="shared" si="44"/>
        <v>0.9508417496774193</v>
      </c>
    </row>
    <row r="431" spans="1:6">
      <c r="A431" s="299"/>
      <c r="B431" s="288">
        <v>463100</v>
      </c>
      <c r="C431" s="288" t="s">
        <v>121</v>
      </c>
      <c r="D431" s="289">
        <v>13700000</v>
      </c>
      <c r="E431" s="289">
        <v>12825874.67</v>
      </c>
      <c r="F431" s="298">
        <f t="shared" si="44"/>
        <v>0.93619523138686134</v>
      </c>
    </row>
    <row r="432" spans="1:6" ht="13.5" thickBot="1">
      <c r="A432" s="358"/>
      <c r="B432" s="306">
        <v>463200</v>
      </c>
      <c r="C432" s="306" t="s">
        <v>51</v>
      </c>
      <c r="D432" s="307">
        <v>1800000</v>
      </c>
      <c r="E432" s="307">
        <v>1912172.45</v>
      </c>
      <c r="F432" s="298">
        <f t="shared" si="44"/>
        <v>1.0623180277777777</v>
      </c>
    </row>
    <row r="433" spans="1:6" ht="26.25" thickBot="1">
      <c r="A433" s="271" t="s">
        <v>253</v>
      </c>
      <c r="B433" s="312"/>
      <c r="C433" s="312"/>
      <c r="D433" s="334">
        <f>SUM(D434)</f>
        <v>9100000</v>
      </c>
      <c r="E433" s="334">
        <f>SUM(E434)</f>
        <v>7119470.2199999997</v>
      </c>
      <c r="F433" s="335">
        <f>SUM(E433/D433)</f>
        <v>0.78235936483516477</v>
      </c>
    </row>
    <row r="434" spans="1:6">
      <c r="A434" s="297"/>
      <c r="B434" s="295">
        <v>400000</v>
      </c>
      <c r="C434" s="295" t="s">
        <v>117</v>
      </c>
      <c r="D434" s="296">
        <v>9100000</v>
      </c>
      <c r="E434" s="296">
        <v>7119470.2199999997</v>
      </c>
      <c r="F434" s="298">
        <f t="shared" ref="F434:F438" si="45">SUM(E434/D434)</f>
        <v>0.78235936483516477</v>
      </c>
    </row>
    <row r="435" spans="1:6">
      <c r="A435" s="299"/>
      <c r="B435" s="288">
        <v>460000</v>
      </c>
      <c r="C435" s="288" t="s">
        <v>11</v>
      </c>
      <c r="D435" s="289">
        <v>9100000</v>
      </c>
      <c r="E435" s="289">
        <v>7119470.2199999997</v>
      </c>
      <c r="F435" s="298">
        <f t="shared" si="45"/>
        <v>0.78235936483516477</v>
      </c>
    </row>
    <row r="436" spans="1:6">
      <c r="A436" s="299"/>
      <c r="B436" s="288">
        <v>463000</v>
      </c>
      <c r="C436" s="288" t="s">
        <v>493</v>
      </c>
      <c r="D436" s="289">
        <v>9100000</v>
      </c>
      <c r="E436" s="289">
        <v>7119470.2199999997</v>
      </c>
      <c r="F436" s="298">
        <f t="shared" si="45"/>
        <v>0.78235936483516477</v>
      </c>
    </row>
    <row r="437" spans="1:6">
      <c r="A437" s="299"/>
      <c r="B437" s="288">
        <v>463100</v>
      </c>
      <c r="C437" s="288" t="s">
        <v>121</v>
      </c>
      <c r="D437" s="289">
        <v>8000000</v>
      </c>
      <c r="E437" s="289">
        <v>6049039.2199999997</v>
      </c>
      <c r="F437" s="298">
        <f t="shared" si="45"/>
        <v>0.75612990250000001</v>
      </c>
    </row>
    <row r="438" spans="1:6" ht="13.5" thickBot="1">
      <c r="A438" s="358"/>
      <c r="B438" s="306">
        <v>463200</v>
      </c>
      <c r="C438" s="306" t="s">
        <v>51</v>
      </c>
      <c r="D438" s="307">
        <v>1100000</v>
      </c>
      <c r="E438" s="307">
        <v>1070431</v>
      </c>
      <c r="F438" s="298">
        <f t="shared" si="45"/>
        <v>0.97311909090909088</v>
      </c>
    </row>
    <row r="439" spans="1:6" ht="26.25" thickBot="1">
      <c r="A439" s="271" t="s">
        <v>254</v>
      </c>
      <c r="B439" s="312"/>
      <c r="C439" s="312"/>
      <c r="D439" s="334">
        <f>SUM(D440)</f>
        <v>9800000</v>
      </c>
      <c r="E439" s="334">
        <f>SUM(E440)</f>
        <v>7924157.9199999999</v>
      </c>
      <c r="F439" s="335">
        <f>SUM(E439/D439)</f>
        <v>0.80858754285714285</v>
      </c>
    </row>
    <row r="440" spans="1:6">
      <c r="A440" s="297"/>
      <c r="B440" s="295">
        <v>400000</v>
      </c>
      <c r="C440" s="295" t="s">
        <v>117</v>
      </c>
      <c r="D440" s="296">
        <v>9800000</v>
      </c>
      <c r="E440" s="296">
        <v>7924157.9199999999</v>
      </c>
      <c r="F440" s="298">
        <f t="shared" ref="F440:F444" si="46">SUM(E440/D440)</f>
        <v>0.80858754285714285</v>
      </c>
    </row>
    <row r="441" spans="1:6">
      <c r="A441" s="299"/>
      <c r="B441" s="288">
        <v>460000</v>
      </c>
      <c r="C441" s="288" t="s">
        <v>11</v>
      </c>
      <c r="D441" s="289">
        <v>9800000</v>
      </c>
      <c r="E441" s="289">
        <v>7924157.9199999999</v>
      </c>
      <c r="F441" s="298">
        <f t="shared" si="46"/>
        <v>0.80858754285714285</v>
      </c>
    </row>
    <row r="442" spans="1:6">
      <c r="A442" s="299"/>
      <c r="B442" s="288">
        <v>463000</v>
      </c>
      <c r="C442" s="288" t="s">
        <v>493</v>
      </c>
      <c r="D442" s="289">
        <v>9800000</v>
      </c>
      <c r="E442" s="289">
        <v>7924157.9199999999</v>
      </c>
      <c r="F442" s="298">
        <f t="shared" si="46"/>
        <v>0.80858754285714285</v>
      </c>
    </row>
    <row r="443" spans="1:6">
      <c r="A443" s="299"/>
      <c r="B443" s="288">
        <v>463100</v>
      </c>
      <c r="C443" s="288" t="s">
        <v>121</v>
      </c>
      <c r="D443" s="289">
        <v>8900000</v>
      </c>
      <c r="E443" s="289">
        <v>7104049</v>
      </c>
      <c r="F443" s="298">
        <f t="shared" si="46"/>
        <v>0.79820775280898881</v>
      </c>
    </row>
    <row r="444" spans="1:6" ht="13.5" thickBot="1">
      <c r="A444" s="358"/>
      <c r="B444" s="306">
        <v>463200</v>
      </c>
      <c r="C444" s="306" t="s">
        <v>51</v>
      </c>
      <c r="D444" s="307">
        <v>900000</v>
      </c>
      <c r="E444" s="307">
        <v>820108.92</v>
      </c>
      <c r="F444" s="298">
        <f t="shared" si="46"/>
        <v>0.91123213333333342</v>
      </c>
    </row>
    <row r="445" spans="1:6" ht="26.25" thickBot="1">
      <c r="A445" s="271" t="s">
        <v>255</v>
      </c>
      <c r="B445" s="312"/>
      <c r="C445" s="312"/>
      <c r="D445" s="334">
        <f>SUM(D446)</f>
        <v>5000000</v>
      </c>
      <c r="E445" s="334">
        <f>SUM(E446)</f>
        <v>2727620.63</v>
      </c>
      <c r="F445" s="335">
        <f>SUM(E445/D445)</f>
        <v>0.545524126</v>
      </c>
    </row>
    <row r="446" spans="1:6">
      <c r="A446" s="297"/>
      <c r="B446" s="295">
        <v>400000</v>
      </c>
      <c r="C446" s="295" t="s">
        <v>117</v>
      </c>
      <c r="D446" s="296">
        <v>5000000</v>
      </c>
      <c r="E446" s="296">
        <v>2727620.63</v>
      </c>
      <c r="F446" s="298">
        <f t="shared" ref="F446:F450" si="47">SUM(E446/D446)</f>
        <v>0.545524126</v>
      </c>
    </row>
    <row r="447" spans="1:6">
      <c r="A447" s="299"/>
      <c r="B447" s="288">
        <v>460000</v>
      </c>
      <c r="C447" s="288" t="s">
        <v>11</v>
      </c>
      <c r="D447" s="289">
        <v>5000000</v>
      </c>
      <c r="E447" s="289">
        <v>2727620.63</v>
      </c>
      <c r="F447" s="298">
        <f t="shared" si="47"/>
        <v>0.545524126</v>
      </c>
    </row>
    <row r="448" spans="1:6">
      <c r="A448" s="299"/>
      <c r="B448" s="288">
        <v>463000</v>
      </c>
      <c r="C448" s="288" t="s">
        <v>493</v>
      </c>
      <c r="D448" s="289">
        <v>5000000</v>
      </c>
      <c r="E448" s="289">
        <v>2727620.63</v>
      </c>
      <c r="F448" s="298">
        <f t="shared" si="47"/>
        <v>0.545524126</v>
      </c>
    </row>
    <row r="449" spans="1:6">
      <c r="A449" s="299"/>
      <c r="B449" s="288">
        <v>463100</v>
      </c>
      <c r="C449" s="288" t="s">
        <v>121</v>
      </c>
      <c r="D449" s="289">
        <v>3000000</v>
      </c>
      <c r="E449" s="289">
        <v>1920240.63</v>
      </c>
      <c r="F449" s="298">
        <f t="shared" si="47"/>
        <v>0.64008020999999993</v>
      </c>
    </row>
    <row r="450" spans="1:6" ht="13.5" thickBot="1">
      <c r="A450" s="358"/>
      <c r="B450" s="306">
        <v>463200</v>
      </c>
      <c r="C450" s="306" t="s">
        <v>51</v>
      </c>
      <c r="D450" s="307">
        <v>2000000</v>
      </c>
      <c r="E450" s="307">
        <v>807380</v>
      </c>
      <c r="F450" s="298">
        <f t="shared" si="47"/>
        <v>0.40368999999999999</v>
      </c>
    </row>
    <row r="451" spans="1:6" ht="26.25" thickBot="1">
      <c r="A451" s="271" t="s">
        <v>256</v>
      </c>
      <c r="B451" s="312"/>
      <c r="C451" s="312"/>
      <c r="D451" s="334">
        <f>SUM(D452)</f>
        <v>5100000</v>
      </c>
      <c r="E451" s="334">
        <f>SUM(E452)</f>
        <v>4228944.54</v>
      </c>
      <c r="F451" s="335">
        <f>SUM(E451/D451)</f>
        <v>0.82920481176470584</v>
      </c>
    </row>
    <row r="452" spans="1:6">
      <c r="A452" s="297"/>
      <c r="B452" s="295">
        <v>400000</v>
      </c>
      <c r="C452" s="295" t="s">
        <v>117</v>
      </c>
      <c r="D452" s="296">
        <v>5100000</v>
      </c>
      <c r="E452" s="296">
        <v>4228944.54</v>
      </c>
      <c r="F452" s="298">
        <f t="shared" ref="F452:F455" si="48">SUM(E452/D452)</f>
        <v>0.82920481176470584</v>
      </c>
    </row>
    <row r="453" spans="1:6">
      <c r="A453" s="299"/>
      <c r="B453" s="288">
        <v>460000</v>
      </c>
      <c r="C453" s="288" t="s">
        <v>11</v>
      </c>
      <c r="D453" s="289">
        <v>5100000</v>
      </c>
      <c r="E453" s="289">
        <v>4228944.54</v>
      </c>
      <c r="F453" s="298">
        <f t="shared" si="48"/>
        <v>0.82920481176470584</v>
      </c>
    </row>
    <row r="454" spans="1:6">
      <c r="A454" s="299"/>
      <c r="B454" s="288">
        <v>463000</v>
      </c>
      <c r="C454" s="288" t="s">
        <v>493</v>
      </c>
      <c r="D454" s="289">
        <v>5100000</v>
      </c>
      <c r="E454" s="289">
        <v>4228944.54</v>
      </c>
      <c r="F454" s="298">
        <f t="shared" si="48"/>
        <v>0.82920481176470584</v>
      </c>
    </row>
    <row r="455" spans="1:6" ht="13.5" thickBot="1">
      <c r="A455" s="358"/>
      <c r="B455" s="306">
        <v>463100</v>
      </c>
      <c r="C455" s="306" t="s">
        <v>121</v>
      </c>
      <c r="D455" s="307">
        <v>5100000</v>
      </c>
      <c r="E455" s="307">
        <v>4196544.54</v>
      </c>
      <c r="F455" s="298">
        <f t="shared" si="48"/>
        <v>0.82285187058823528</v>
      </c>
    </row>
    <row r="456" spans="1:6" ht="39" thickBot="1">
      <c r="A456" s="271" t="s">
        <v>257</v>
      </c>
      <c r="B456" s="312"/>
      <c r="C456" s="312"/>
      <c r="D456" s="334">
        <f>SUM(D457)</f>
        <v>7400000</v>
      </c>
      <c r="E456" s="334">
        <f>SUM(E457)</f>
        <v>6370745.5300000003</v>
      </c>
      <c r="F456" s="335">
        <f>SUM(E456/D456)</f>
        <v>0.86091155810810815</v>
      </c>
    </row>
    <row r="457" spans="1:6">
      <c r="A457" s="297"/>
      <c r="B457" s="295">
        <v>400000</v>
      </c>
      <c r="C457" s="295" t="s">
        <v>117</v>
      </c>
      <c r="D457" s="296">
        <v>7400000</v>
      </c>
      <c r="E457" s="296">
        <v>6370745.5300000003</v>
      </c>
      <c r="F457" s="298">
        <f t="shared" ref="F457:F461" si="49">SUM(E457/D457)</f>
        <v>0.86091155810810815</v>
      </c>
    </row>
    <row r="458" spans="1:6">
      <c r="A458" s="299"/>
      <c r="B458" s="288">
        <v>460000</v>
      </c>
      <c r="C458" s="288" t="s">
        <v>11</v>
      </c>
      <c r="D458" s="289">
        <v>7400000</v>
      </c>
      <c r="E458" s="289">
        <v>6370745.5300000003</v>
      </c>
      <c r="F458" s="298">
        <f t="shared" si="49"/>
        <v>0.86091155810810815</v>
      </c>
    </row>
    <row r="459" spans="1:6">
      <c r="A459" s="299"/>
      <c r="B459" s="288">
        <v>463000</v>
      </c>
      <c r="C459" s="288" t="s">
        <v>493</v>
      </c>
      <c r="D459" s="289">
        <v>7400000</v>
      </c>
      <c r="E459" s="289">
        <v>6370745.5300000003</v>
      </c>
      <c r="F459" s="298">
        <f t="shared" si="49"/>
        <v>0.86091155810810815</v>
      </c>
    </row>
    <row r="460" spans="1:6">
      <c r="A460" s="299"/>
      <c r="B460" s="288">
        <v>463100</v>
      </c>
      <c r="C460" s="288" t="s">
        <v>121</v>
      </c>
      <c r="D460" s="289">
        <v>7200000</v>
      </c>
      <c r="E460" s="289">
        <v>6338345.5300000003</v>
      </c>
      <c r="F460" s="298">
        <f t="shared" si="49"/>
        <v>0.88032576805555562</v>
      </c>
    </row>
    <row r="461" spans="1:6" ht="13.5" thickBot="1">
      <c r="A461" s="358"/>
      <c r="B461" s="306">
        <v>463200</v>
      </c>
      <c r="C461" s="306" t="s">
        <v>51</v>
      </c>
      <c r="D461" s="307">
        <v>200000</v>
      </c>
      <c r="E461" s="307">
        <v>32400</v>
      </c>
      <c r="F461" s="298">
        <f t="shared" si="49"/>
        <v>0.16200000000000001</v>
      </c>
    </row>
    <row r="462" spans="1:6" ht="26.25" thickBot="1">
      <c r="A462" s="271" t="s">
        <v>258</v>
      </c>
      <c r="B462" s="312"/>
      <c r="C462" s="312"/>
      <c r="D462" s="334">
        <f>SUM(D463)</f>
        <v>6600000</v>
      </c>
      <c r="E462" s="334">
        <f>SUM(E463)</f>
        <v>4096230.33</v>
      </c>
      <c r="F462" s="335">
        <f>SUM(E462/D462)</f>
        <v>0.62064095909090911</v>
      </c>
    </row>
    <row r="463" spans="1:6">
      <c r="A463" s="297"/>
      <c r="B463" s="295">
        <v>400000</v>
      </c>
      <c r="C463" s="295" t="s">
        <v>117</v>
      </c>
      <c r="D463" s="296">
        <v>6600000</v>
      </c>
      <c r="E463" s="296">
        <v>4096230.33</v>
      </c>
      <c r="F463" s="298">
        <f t="shared" ref="F463:F467" si="50">SUM(E463/D463)</f>
        <v>0.62064095909090911</v>
      </c>
    </row>
    <row r="464" spans="1:6">
      <c r="A464" s="299"/>
      <c r="B464" s="288">
        <v>460000</v>
      </c>
      <c r="C464" s="288" t="s">
        <v>11</v>
      </c>
      <c r="D464" s="289">
        <v>6600000</v>
      </c>
      <c r="E464" s="289">
        <v>4096230.33</v>
      </c>
      <c r="F464" s="298">
        <f t="shared" si="50"/>
        <v>0.62064095909090911</v>
      </c>
    </row>
    <row r="465" spans="1:6">
      <c r="A465" s="299"/>
      <c r="B465" s="288">
        <v>463000</v>
      </c>
      <c r="C465" s="288" t="s">
        <v>493</v>
      </c>
      <c r="D465" s="289">
        <v>6600000</v>
      </c>
      <c r="E465" s="289">
        <v>4096230.33</v>
      </c>
      <c r="F465" s="298">
        <f t="shared" si="50"/>
        <v>0.62064095909090911</v>
      </c>
    </row>
    <row r="466" spans="1:6">
      <c r="A466" s="299"/>
      <c r="B466" s="288">
        <v>463100</v>
      </c>
      <c r="C466" s="288" t="s">
        <v>121</v>
      </c>
      <c r="D466" s="289">
        <v>6500000</v>
      </c>
      <c r="E466" s="289">
        <v>4051580.33</v>
      </c>
      <c r="F466" s="298">
        <f t="shared" si="50"/>
        <v>0.6233200507692308</v>
      </c>
    </row>
    <row r="467" spans="1:6" ht="13.5" thickBot="1">
      <c r="A467" s="358"/>
      <c r="B467" s="306">
        <v>463200</v>
      </c>
      <c r="C467" s="306" t="s">
        <v>51</v>
      </c>
      <c r="D467" s="307">
        <v>100000</v>
      </c>
      <c r="E467" s="307">
        <v>44650</v>
      </c>
      <c r="F467" s="298">
        <f t="shared" si="50"/>
        <v>0.44650000000000001</v>
      </c>
    </row>
    <row r="468" spans="1:6" ht="26.25" thickBot="1">
      <c r="A468" s="271" t="s">
        <v>259</v>
      </c>
      <c r="B468" s="312"/>
      <c r="C468" s="312"/>
      <c r="D468" s="334">
        <f>SUM(D469)</f>
        <v>2300000</v>
      </c>
      <c r="E468" s="334">
        <f>SUM(E469)</f>
        <v>1767520.89</v>
      </c>
      <c r="F468" s="335">
        <f>SUM(E468/D468)</f>
        <v>0.76848734347826086</v>
      </c>
    </row>
    <row r="469" spans="1:6">
      <c r="A469" s="297"/>
      <c r="B469" s="295">
        <v>400000</v>
      </c>
      <c r="C469" s="295" t="s">
        <v>117</v>
      </c>
      <c r="D469" s="296">
        <v>2300000</v>
      </c>
      <c r="E469" s="296">
        <v>1767520.89</v>
      </c>
      <c r="F469" s="298">
        <f t="shared" ref="F469:F473" si="51">SUM(E469/D469)</f>
        <v>0.76848734347826086</v>
      </c>
    </row>
    <row r="470" spans="1:6">
      <c r="A470" s="299"/>
      <c r="B470" s="288">
        <v>460000</v>
      </c>
      <c r="C470" s="288" t="s">
        <v>11</v>
      </c>
      <c r="D470" s="289">
        <v>2300000</v>
      </c>
      <c r="E470" s="289">
        <v>1767520.89</v>
      </c>
      <c r="F470" s="298">
        <f t="shared" si="51"/>
        <v>0.76848734347826086</v>
      </c>
    </row>
    <row r="471" spans="1:6">
      <c r="A471" s="299"/>
      <c r="B471" s="288">
        <v>463000</v>
      </c>
      <c r="C471" s="288" t="s">
        <v>493</v>
      </c>
      <c r="D471" s="289">
        <v>2300000</v>
      </c>
      <c r="E471" s="289">
        <v>1767520.89</v>
      </c>
      <c r="F471" s="298">
        <f t="shared" si="51"/>
        <v>0.76848734347826086</v>
      </c>
    </row>
    <row r="472" spans="1:6">
      <c r="A472" s="299"/>
      <c r="B472" s="288">
        <v>463100</v>
      </c>
      <c r="C472" s="288" t="s">
        <v>121</v>
      </c>
      <c r="D472" s="289">
        <v>2000000</v>
      </c>
      <c r="E472" s="289">
        <v>1568048.89</v>
      </c>
      <c r="F472" s="298">
        <f t="shared" si="51"/>
        <v>0.7840244449999999</v>
      </c>
    </row>
    <row r="473" spans="1:6" ht="13.5" thickBot="1">
      <c r="A473" s="358"/>
      <c r="B473" s="306">
        <v>463200</v>
      </c>
      <c r="C473" s="306" t="s">
        <v>51</v>
      </c>
      <c r="D473" s="307">
        <v>300000</v>
      </c>
      <c r="E473" s="307">
        <v>199472</v>
      </c>
      <c r="F473" s="298">
        <f t="shared" si="51"/>
        <v>0.66490666666666665</v>
      </c>
    </row>
    <row r="474" spans="1:6" ht="26.25" thickBot="1">
      <c r="A474" s="271" t="s">
        <v>260</v>
      </c>
      <c r="B474" s="312"/>
      <c r="C474" s="312"/>
      <c r="D474" s="334">
        <f>SUM(D475)</f>
        <v>5600000</v>
      </c>
      <c r="E474" s="334">
        <f>SUM(E475)</f>
        <v>5004372.24</v>
      </c>
      <c r="F474" s="335">
        <f>SUM(E474/D474)</f>
        <v>0.89363789999999999</v>
      </c>
    </row>
    <row r="475" spans="1:6">
      <c r="A475" s="297"/>
      <c r="B475" s="295">
        <v>400000</v>
      </c>
      <c r="C475" s="295" t="s">
        <v>117</v>
      </c>
      <c r="D475" s="296">
        <v>5600000</v>
      </c>
      <c r="E475" s="296">
        <v>5004372.24</v>
      </c>
      <c r="F475" s="298">
        <f t="shared" ref="F475:F479" si="52">SUM(E475/D475)</f>
        <v>0.89363789999999999</v>
      </c>
    </row>
    <row r="476" spans="1:6">
      <c r="A476" s="299"/>
      <c r="B476" s="288">
        <v>460000</v>
      </c>
      <c r="C476" s="288" t="s">
        <v>11</v>
      </c>
      <c r="D476" s="289">
        <v>5600000</v>
      </c>
      <c r="E476" s="289">
        <v>5004372.24</v>
      </c>
      <c r="F476" s="298">
        <f t="shared" si="52"/>
        <v>0.89363789999999999</v>
      </c>
    </row>
    <row r="477" spans="1:6">
      <c r="A477" s="299"/>
      <c r="B477" s="288">
        <v>463000</v>
      </c>
      <c r="C477" s="288" t="s">
        <v>493</v>
      </c>
      <c r="D477" s="289">
        <v>5600000</v>
      </c>
      <c r="E477" s="289">
        <v>5004372.24</v>
      </c>
      <c r="F477" s="298">
        <f t="shared" si="52"/>
        <v>0.89363789999999999</v>
      </c>
    </row>
    <row r="478" spans="1:6">
      <c r="A478" s="299"/>
      <c r="B478" s="288">
        <v>463100</v>
      </c>
      <c r="C478" s="288" t="s">
        <v>121</v>
      </c>
      <c r="D478" s="289">
        <v>4400000</v>
      </c>
      <c r="E478" s="289">
        <v>3887911.8</v>
      </c>
      <c r="F478" s="298">
        <f t="shared" si="52"/>
        <v>0.88361631818181818</v>
      </c>
    </row>
    <row r="479" spans="1:6" ht="13.5" thickBot="1">
      <c r="A479" s="358"/>
      <c r="B479" s="306">
        <v>463200</v>
      </c>
      <c r="C479" s="306" t="s">
        <v>51</v>
      </c>
      <c r="D479" s="307">
        <v>1200000</v>
      </c>
      <c r="E479" s="307">
        <v>1116460.44</v>
      </c>
      <c r="F479" s="298">
        <f t="shared" si="52"/>
        <v>0.93038369999999992</v>
      </c>
    </row>
    <row r="480" spans="1:6" ht="15" thickBot="1">
      <c r="A480" s="271" t="s">
        <v>278</v>
      </c>
      <c r="B480" s="312"/>
      <c r="C480" s="312"/>
      <c r="D480" s="334">
        <f>SUM(D481)</f>
        <v>11100000</v>
      </c>
      <c r="E480" s="334">
        <f>SUM(E481)</f>
        <v>9571979.5700000003</v>
      </c>
      <c r="F480" s="335">
        <f>SUM(E480/D480)</f>
        <v>0.86234050180180177</v>
      </c>
    </row>
    <row r="481" spans="1:6">
      <c r="A481" s="297"/>
      <c r="B481" s="295">
        <v>400000</v>
      </c>
      <c r="C481" s="295" t="s">
        <v>117</v>
      </c>
      <c r="D481" s="296">
        <v>11100000</v>
      </c>
      <c r="E481" s="296">
        <v>9571979.5700000003</v>
      </c>
      <c r="F481" s="298">
        <f t="shared" ref="F481:F485" si="53">SUM(E481/D481)</f>
        <v>0.86234050180180177</v>
      </c>
    </row>
    <row r="482" spans="1:6">
      <c r="A482" s="299"/>
      <c r="B482" s="288">
        <v>460000</v>
      </c>
      <c r="C482" s="288" t="s">
        <v>11</v>
      </c>
      <c r="D482" s="289">
        <v>11100000</v>
      </c>
      <c r="E482" s="289">
        <v>9571979.5700000003</v>
      </c>
      <c r="F482" s="298">
        <f t="shared" si="53"/>
        <v>0.86234050180180177</v>
      </c>
    </row>
    <row r="483" spans="1:6">
      <c r="A483" s="299"/>
      <c r="B483" s="288">
        <v>463000</v>
      </c>
      <c r="C483" s="288" t="s">
        <v>493</v>
      </c>
      <c r="D483" s="289">
        <v>11100000</v>
      </c>
      <c r="E483" s="289">
        <v>9571979.5700000003</v>
      </c>
      <c r="F483" s="298">
        <f t="shared" si="53"/>
        <v>0.86234050180180177</v>
      </c>
    </row>
    <row r="484" spans="1:6">
      <c r="A484" s="299"/>
      <c r="B484" s="288">
        <v>463100</v>
      </c>
      <c r="C484" s="288" t="s">
        <v>121</v>
      </c>
      <c r="D484" s="289">
        <v>9900000</v>
      </c>
      <c r="E484" s="289">
        <v>8112799.3700000001</v>
      </c>
      <c r="F484" s="298">
        <f t="shared" si="53"/>
        <v>0.81947468383838384</v>
      </c>
    </row>
    <row r="485" spans="1:6" ht="13.5" thickBot="1">
      <c r="A485" s="358"/>
      <c r="B485" s="306">
        <v>463200</v>
      </c>
      <c r="C485" s="306" t="s">
        <v>51</v>
      </c>
      <c r="D485" s="307">
        <v>1200000</v>
      </c>
      <c r="E485" s="307">
        <v>1459180.2</v>
      </c>
      <c r="F485" s="298">
        <f t="shared" si="53"/>
        <v>1.2159834999999999</v>
      </c>
    </row>
    <row r="486" spans="1:6" ht="26.25" thickBot="1">
      <c r="A486" s="271" t="s">
        <v>279</v>
      </c>
      <c r="B486" s="312"/>
      <c r="C486" s="312"/>
      <c r="D486" s="334">
        <f>SUM(D487)</f>
        <v>7100000</v>
      </c>
      <c r="E486" s="334">
        <f>SUM(E487)</f>
        <v>6952716.6799999997</v>
      </c>
      <c r="F486" s="335">
        <f>SUM(E486/D486)</f>
        <v>0.97925587042253515</v>
      </c>
    </row>
    <row r="487" spans="1:6">
      <c r="A487" s="297"/>
      <c r="B487" s="295">
        <v>400000</v>
      </c>
      <c r="C487" s="295" t="s">
        <v>117</v>
      </c>
      <c r="D487" s="296">
        <v>7100000</v>
      </c>
      <c r="E487" s="296">
        <v>6952716.6799999997</v>
      </c>
      <c r="F487" s="298">
        <f t="shared" ref="F487:F491" si="54">SUM(E487/D487)</f>
        <v>0.97925587042253515</v>
      </c>
    </row>
    <row r="488" spans="1:6">
      <c r="A488" s="299"/>
      <c r="B488" s="288">
        <v>460000</v>
      </c>
      <c r="C488" s="288" t="s">
        <v>11</v>
      </c>
      <c r="D488" s="289">
        <v>7100000</v>
      </c>
      <c r="E488" s="289">
        <v>6952716.6799999997</v>
      </c>
      <c r="F488" s="298">
        <f t="shared" si="54"/>
        <v>0.97925587042253515</v>
      </c>
    </row>
    <row r="489" spans="1:6">
      <c r="A489" s="299"/>
      <c r="B489" s="288">
        <v>463000</v>
      </c>
      <c r="C489" s="288" t="s">
        <v>493</v>
      </c>
      <c r="D489" s="289">
        <v>7100000</v>
      </c>
      <c r="E489" s="289">
        <v>6952716.6799999997</v>
      </c>
      <c r="F489" s="298">
        <f t="shared" si="54"/>
        <v>0.97925587042253515</v>
      </c>
    </row>
    <row r="490" spans="1:6">
      <c r="A490" s="299"/>
      <c r="B490" s="288">
        <v>463100</v>
      </c>
      <c r="C490" s="288" t="s">
        <v>121</v>
      </c>
      <c r="D490" s="289">
        <v>5200000</v>
      </c>
      <c r="E490" s="289">
        <v>4530190.43</v>
      </c>
      <c r="F490" s="298">
        <f t="shared" si="54"/>
        <v>0.87119046730769223</v>
      </c>
    </row>
    <row r="491" spans="1:6" ht="13.5" thickBot="1">
      <c r="A491" s="358"/>
      <c r="B491" s="306">
        <v>463200</v>
      </c>
      <c r="C491" s="306" t="s">
        <v>51</v>
      </c>
      <c r="D491" s="307">
        <v>1900000</v>
      </c>
      <c r="E491" s="307">
        <v>2422526.25</v>
      </c>
      <c r="F491" s="298">
        <f t="shared" si="54"/>
        <v>1.2750138157894737</v>
      </c>
    </row>
    <row r="492" spans="1:6" ht="15" thickBot="1">
      <c r="A492" s="271" t="s">
        <v>280</v>
      </c>
      <c r="B492" s="312"/>
      <c r="C492" s="312"/>
      <c r="D492" s="334">
        <f>SUM(D493)</f>
        <v>3100000</v>
      </c>
      <c r="E492" s="334">
        <f>SUM(E493)</f>
        <v>3086003.32</v>
      </c>
      <c r="F492" s="335">
        <f>SUM(E492/D492)</f>
        <v>0.99548494193548387</v>
      </c>
    </row>
    <row r="493" spans="1:6">
      <c r="A493" s="297"/>
      <c r="B493" s="295">
        <v>400000</v>
      </c>
      <c r="C493" s="295" t="s">
        <v>117</v>
      </c>
      <c r="D493" s="296">
        <v>3100000</v>
      </c>
      <c r="E493" s="296">
        <v>3086003.32</v>
      </c>
      <c r="F493" s="298">
        <f t="shared" ref="F493:F497" si="55">SUM(E493/D493)</f>
        <v>0.99548494193548387</v>
      </c>
    </row>
    <row r="494" spans="1:6">
      <c r="A494" s="299"/>
      <c r="B494" s="288">
        <v>460000</v>
      </c>
      <c r="C494" s="288" t="s">
        <v>11</v>
      </c>
      <c r="D494" s="289">
        <v>3100000</v>
      </c>
      <c r="E494" s="289">
        <v>3086003.32</v>
      </c>
      <c r="F494" s="298">
        <f t="shared" si="55"/>
        <v>0.99548494193548387</v>
      </c>
    </row>
    <row r="495" spans="1:6">
      <c r="A495" s="299"/>
      <c r="B495" s="288">
        <v>463000</v>
      </c>
      <c r="C495" s="288" t="s">
        <v>493</v>
      </c>
      <c r="D495" s="289">
        <v>3100000</v>
      </c>
      <c r="E495" s="289">
        <v>3086003.32</v>
      </c>
      <c r="F495" s="298">
        <f t="shared" si="55"/>
        <v>0.99548494193548387</v>
      </c>
    </row>
    <row r="496" spans="1:6">
      <c r="A496" s="299"/>
      <c r="B496" s="288">
        <v>463100</v>
      </c>
      <c r="C496" s="288" t="s">
        <v>121</v>
      </c>
      <c r="D496" s="289">
        <v>3000000</v>
      </c>
      <c r="E496" s="289">
        <v>2999573.32</v>
      </c>
      <c r="F496" s="298">
        <f t="shared" si="55"/>
        <v>0.99985777333333326</v>
      </c>
    </row>
    <row r="497" spans="1:6" ht="13.5" thickBot="1">
      <c r="A497" s="358"/>
      <c r="B497" s="306">
        <v>463200</v>
      </c>
      <c r="C497" s="306" t="s">
        <v>51</v>
      </c>
      <c r="D497" s="307">
        <v>100000</v>
      </c>
      <c r="E497" s="307">
        <v>86430</v>
      </c>
      <c r="F497" s="298">
        <f t="shared" si="55"/>
        <v>0.86429999999999996</v>
      </c>
    </row>
    <row r="498" spans="1:6" ht="16.5" thickBot="1">
      <c r="A498" s="444" t="s">
        <v>221</v>
      </c>
      <c r="B498" s="445"/>
      <c r="C498" s="445"/>
      <c r="D498" s="345">
        <f>SUM(D499+D505+D511+D517+D523+D529)</f>
        <v>67900000</v>
      </c>
      <c r="E498" s="345">
        <f>SUM(E499+E505+E511+E517+E523+E529)</f>
        <v>63028103.610000007</v>
      </c>
      <c r="F498" s="346">
        <f>SUM(E498/D498)</f>
        <v>0.92824894860088381</v>
      </c>
    </row>
    <row r="499" spans="1:6" ht="15" thickBot="1">
      <c r="A499" s="271" t="s">
        <v>261</v>
      </c>
      <c r="B499" s="312"/>
      <c r="C499" s="312"/>
      <c r="D499" s="334">
        <f>SUM(D500)</f>
        <v>9100000</v>
      </c>
      <c r="E499" s="334">
        <f>SUM(E500)</f>
        <v>8459587.3900000006</v>
      </c>
      <c r="F499" s="335">
        <f>SUM(E499/D499)</f>
        <v>0.92962498791208803</v>
      </c>
    </row>
    <row r="500" spans="1:6">
      <c r="A500" s="297"/>
      <c r="B500" s="295">
        <v>400000</v>
      </c>
      <c r="C500" s="295" t="s">
        <v>117</v>
      </c>
      <c r="D500" s="296">
        <v>9100000</v>
      </c>
      <c r="E500" s="296">
        <v>8459587.3900000006</v>
      </c>
      <c r="F500" s="298">
        <f t="shared" ref="F500:F504" si="56">SUM(E500/D500)</f>
        <v>0.92962498791208803</v>
      </c>
    </row>
    <row r="501" spans="1:6">
      <c r="A501" s="299"/>
      <c r="B501" s="288">
        <v>460000</v>
      </c>
      <c r="C501" s="288" t="s">
        <v>11</v>
      </c>
      <c r="D501" s="289">
        <v>9100000</v>
      </c>
      <c r="E501" s="289">
        <v>8459587.3900000006</v>
      </c>
      <c r="F501" s="298">
        <f t="shared" si="56"/>
        <v>0.92962498791208803</v>
      </c>
    </row>
    <row r="502" spans="1:6">
      <c r="A502" s="299"/>
      <c r="B502" s="288">
        <v>463000</v>
      </c>
      <c r="C502" s="288" t="s">
        <v>493</v>
      </c>
      <c r="D502" s="289">
        <v>9100000</v>
      </c>
      <c r="E502" s="289">
        <v>8459587.3900000006</v>
      </c>
      <c r="F502" s="298">
        <f t="shared" si="56"/>
        <v>0.92962498791208803</v>
      </c>
    </row>
    <row r="503" spans="1:6">
      <c r="A503" s="299"/>
      <c r="B503" s="288">
        <v>463100</v>
      </c>
      <c r="C503" s="288" t="s">
        <v>121</v>
      </c>
      <c r="D503" s="289">
        <v>7800000</v>
      </c>
      <c r="E503" s="289">
        <v>7255767.8700000001</v>
      </c>
      <c r="F503" s="298">
        <f t="shared" si="56"/>
        <v>0.93022665000000004</v>
      </c>
    </row>
    <row r="504" spans="1:6" ht="13.5" thickBot="1">
      <c r="A504" s="358"/>
      <c r="B504" s="306">
        <v>463200</v>
      </c>
      <c r="C504" s="306" t="s">
        <v>51</v>
      </c>
      <c r="D504" s="307">
        <v>1300000</v>
      </c>
      <c r="E504" s="307">
        <v>1203819.52</v>
      </c>
      <c r="F504" s="298">
        <f t="shared" si="56"/>
        <v>0.92601501538461539</v>
      </c>
    </row>
    <row r="505" spans="1:6" ht="15" thickBot="1">
      <c r="A505" s="271" t="s">
        <v>262</v>
      </c>
      <c r="B505" s="312"/>
      <c r="C505" s="312"/>
      <c r="D505" s="334">
        <f>SUM(D506)</f>
        <v>15500000</v>
      </c>
      <c r="E505" s="334">
        <f>SUM(E506)</f>
        <v>14983527.35</v>
      </c>
      <c r="F505" s="335">
        <f>SUM(E505/D505)</f>
        <v>0.96667918387096774</v>
      </c>
    </row>
    <row r="506" spans="1:6">
      <c r="A506" s="297"/>
      <c r="B506" s="295">
        <v>400000</v>
      </c>
      <c r="C506" s="295" t="s">
        <v>117</v>
      </c>
      <c r="D506" s="296">
        <v>15500000</v>
      </c>
      <c r="E506" s="296">
        <v>14983527.35</v>
      </c>
      <c r="F506" s="298">
        <f t="shared" ref="F506:F510" si="57">SUM(E506/D506)</f>
        <v>0.96667918387096774</v>
      </c>
    </row>
    <row r="507" spans="1:6">
      <c r="A507" s="299"/>
      <c r="B507" s="288">
        <v>460000</v>
      </c>
      <c r="C507" s="288" t="s">
        <v>11</v>
      </c>
      <c r="D507" s="289">
        <v>15500000</v>
      </c>
      <c r="E507" s="289">
        <v>14983527.35</v>
      </c>
      <c r="F507" s="298">
        <f t="shared" si="57"/>
        <v>0.96667918387096774</v>
      </c>
    </row>
    <row r="508" spans="1:6">
      <c r="A508" s="299"/>
      <c r="B508" s="288">
        <v>463000</v>
      </c>
      <c r="C508" s="288" t="s">
        <v>493</v>
      </c>
      <c r="D508" s="289">
        <v>15500000</v>
      </c>
      <c r="E508" s="289">
        <v>14983527.35</v>
      </c>
      <c r="F508" s="298">
        <f t="shared" si="57"/>
        <v>0.96667918387096774</v>
      </c>
    </row>
    <row r="509" spans="1:6">
      <c r="A509" s="299"/>
      <c r="B509" s="288">
        <v>463100</v>
      </c>
      <c r="C509" s="288" t="s">
        <v>121</v>
      </c>
      <c r="D509" s="289">
        <v>11500000</v>
      </c>
      <c r="E509" s="289">
        <v>10687887.84</v>
      </c>
      <c r="F509" s="298">
        <f t="shared" si="57"/>
        <v>0.92938155130434785</v>
      </c>
    </row>
    <row r="510" spans="1:6" ht="13.5" thickBot="1">
      <c r="A510" s="358"/>
      <c r="B510" s="306">
        <v>463200</v>
      </c>
      <c r="C510" s="306" t="s">
        <v>51</v>
      </c>
      <c r="D510" s="307">
        <v>4000000</v>
      </c>
      <c r="E510" s="307">
        <v>4295639.51</v>
      </c>
      <c r="F510" s="298">
        <f t="shared" si="57"/>
        <v>1.0739098775</v>
      </c>
    </row>
    <row r="511" spans="1:6" ht="15" thickBot="1">
      <c r="A511" s="271" t="s">
        <v>263</v>
      </c>
      <c r="B511" s="312"/>
      <c r="C511" s="312"/>
      <c r="D511" s="334">
        <f>SUM(D512)</f>
        <v>7600000</v>
      </c>
      <c r="E511" s="334">
        <f>SUM(E512)</f>
        <v>7300047.9900000002</v>
      </c>
      <c r="F511" s="335">
        <f>SUM(E511/D511)</f>
        <v>0.96053263026315794</v>
      </c>
    </row>
    <row r="512" spans="1:6">
      <c r="A512" s="297"/>
      <c r="B512" s="295">
        <v>400000</v>
      </c>
      <c r="C512" s="295" t="s">
        <v>117</v>
      </c>
      <c r="D512" s="296">
        <v>7600000</v>
      </c>
      <c r="E512" s="296">
        <v>7300047.9900000002</v>
      </c>
      <c r="F512" s="298">
        <f t="shared" ref="F512:F516" si="58">SUM(E512/D512)</f>
        <v>0.96053263026315794</v>
      </c>
    </row>
    <row r="513" spans="1:6">
      <c r="A513" s="299"/>
      <c r="B513" s="288">
        <v>460000</v>
      </c>
      <c r="C513" s="288" t="s">
        <v>11</v>
      </c>
      <c r="D513" s="289">
        <v>7600000</v>
      </c>
      <c r="E513" s="289">
        <v>7300047.9900000002</v>
      </c>
      <c r="F513" s="298">
        <f t="shared" si="58"/>
        <v>0.96053263026315794</v>
      </c>
    </row>
    <row r="514" spans="1:6">
      <c r="A514" s="299"/>
      <c r="B514" s="288">
        <v>463000</v>
      </c>
      <c r="C514" s="288" t="s">
        <v>493</v>
      </c>
      <c r="D514" s="289">
        <v>7600000</v>
      </c>
      <c r="E514" s="289">
        <v>7300047.9900000002</v>
      </c>
      <c r="F514" s="298">
        <f t="shared" si="58"/>
        <v>0.96053263026315794</v>
      </c>
    </row>
    <row r="515" spans="1:6">
      <c r="A515" s="299"/>
      <c r="B515" s="288">
        <v>463100</v>
      </c>
      <c r="C515" s="288" t="s">
        <v>121</v>
      </c>
      <c r="D515" s="289">
        <v>6800000</v>
      </c>
      <c r="E515" s="289">
        <v>6547647.9900000002</v>
      </c>
      <c r="F515" s="298">
        <f t="shared" si="58"/>
        <v>0.96288941029411768</v>
      </c>
    </row>
    <row r="516" spans="1:6" ht="13.5" thickBot="1">
      <c r="A516" s="358"/>
      <c r="B516" s="306">
        <v>463200</v>
      </c>
      <c r="C516" s="306" t="s">
        <v>51</v>
      </c>
      <c r="D516" s="307">
        <v>800000</v>
      </c>
      <c r="E516" s="307">
        <v>752400</v>
      </c>
      <c r="F516" s="298">
        <f t="shared" si="58"/>
        <v>0.9405</v>
      </c>
    </row>
    <row r="517" spans="1:6" ht="26.25" thickBot="1">
      <c r="A517" s="271" t="s">
        <v>264</v>
      </c>
      <c r="B517" s="312"/>
      <c r="C517" s="312"/>
      <c r="D517" s="334">
        <f>SUM(D518)</f>
        <v>14500000</v>
      </c>
      <c r="E517" s="334">
        <f>SUM(E518)</f>
        <v>14629333.949999999</v>
      </c>
      <c r="F517" s="335">
        <f>SUM(E517/D517)</f>
        <v>1.0089195827586206</v>
      </c>
    </row>
    <row r="518" spans="1:6">
      <c r="A518" s="297"/>
      <c r="B518" s="295">
        <v>400000</v>
      </c>
      <c r="C518" s="295" t="s">
        <v>117</v>
      </c>
      <c r="D518" s="296">
        <v>14500000</v>
      </c>
      <c r="E518" s="296">
        <v>14629333.949999999</v>
      </c>
      <c r="F518" s="298">
        <f t="shared" ref="F518:F522" si="59">SUM(E518/D518)</f>
        <v>1.0089195827586206</v>
      </c>
    </row>
    <row r="519" spans="1:6">
      <c r="A519" s="299"/>
      <c r="B519" s="288">
        <v>460000</v>
      </c>
      <c r="C519" s="288" t="s">
        <v>11</v>
      </c>
      <c r="D519" s="289">
        <v>14500000</v>
      </c>
      <c r="E519" s="289">
        <v>14629333.949999999</v>
      </c>
      <c r="F519" s="298">
        <f t="shared" si="59"/>
        <v>1.0089195827586206</v>
      </c>
    </row>
    <row r="520" spans="1:6">
      <c r="A520" s="299"/>
      <c r="B520" s="288">
        <v>463000</v>
      </c>
      <c r="C520" s="288" t="s">
        <v>493</v>
      </c>
      <c r="D520" s="289">
        <v>14500000</v>
      </c>
      <c r="E520" s="289">
        <v>14629333.949999999</v>
      </c>
      <c r="F520" s="298">
        <f t="shared" si="59"/>
        <v>1.0089195827586206</v>
      </c>
    </row>
    <row r="521" spans="1:6">
      <c r="A521" s="299"/>
      <c r="B521" s="288">
        <v>463100</v>
      </c>
      <c r="C521" s="288" t="s">
        <v>121</v>
      </c>
      <c r="D521" s="289">
        <v>13700000</v>
      </c>
      <c r="E521" s="289">
        <v>13862483.949999999</v>
      </c>
      <c r="F521" s="298">
        <f t="shared" si="59"/>
        <v>1.0118601423357663</v>
      </c>
    </row>
    <row r="522" spans="1:6" ht="13.5" thickBot="1">
      <c r="A522" s="358"/>
      <c r="B522" s="306">
        <v>463200</v>
      </c>
      <c r="C522" s="306" t="s">
        <v>51</v>
      </c>
      <c r="D522" s="307">
        <v>800000</v>
      </c>
      <c r="E522" s="307">
        <v>766850</v>
      </c>
      <c r="F522" s="298">
        <f t="shared" si="59"/>
        <v>0.95856249999999998</v>
      </c>
    </row>
    <row r="523" spans="1:6" ht="26.25" thickBot="1">
      <c r="A523" s="271" t="s">
        <v>265</v>
      </c>
      <c r="B523" s="312"/>
      <c r="C523" s="312"/>
      <c r="D523" s="334">
        <f>SUM(D524)</f>
        <v>13000000</v>
      </c>
      <c r="E523" s="334">
        <f>SUM(E524)</f>
        <v>10044779.07</v>
      </c>
      <c r="F523" s="335">
        <f>SUM(E523/D523)</f>
        <v>0.77267531307692305</v>
      </c>
    </row>
    <row r="524" spans="1:6">
      <c r="A524" s="297"/>
      <c r="B524" s="295">
        <v>400000</v>
      </c>
      <c r="C524" s="295" t="s">
        <v>117</v>
      </c>
      <c r="D524" s="296">
        <v>13000000</v>
      </c>
      <c r="E524" s="296">
        <v>10044779.07</v>
      </c>
      <c r="F524" s="298">
        <f t="shared" ref="F524:F528" si="60">SUM(E524/D524)</f>
        <v>0.77267531307692305</v>
      </c>
    </row>
    <row r="525" spans="1:6">
      <c r="A525" s="299"/>
      <c r="B525" s="288">
        <v>460000</v>
      </c>
      <c r="C525" s="288" t="s">
        <v>11</v>
      </c>
      <c r="D525" s="289">
        <v>13000000</v>
      </c>
      <c r="E525" s="289">
        <v>10044779.07</v>
      </c>
      <c r="F525" s="298">
        <f t="shared" si="60"/>
        <v>0.77267531307692305</v>
      </c>
    </row>
    <row r="526" spans="1:6">
      <c r="A526" s="299"/>
      <c r="B526" s="288">
        <v>463000</v>
      </c>
      <c r="C526" s="288" t="s">
        <v>493</v>
      </c>
      <c r="D526" s="289">
        <v>13000000</v>
      </c>
      <c r="E526" s="289">
        <v>10044779.07</v>
      </c>
      <c r="F526" s="298">
        <f t="shared" si="60"/>
        <v>0.77267531307692305</v>
      </c>
    </row>
    <row r="527" spans="1:6">
      <c r="A527" s="299"/>
      <c r="B527" s="288">
        <v>463100</v>
      </c>
      <c r="C527" s="288" t="s">
        <v>121</v>
      </c>
      <c r="D527" s="289">
        <v>12800000</v>
      </c>
      <c r="E527" s="289">
        <v>9882143.0700000003</v>
      </c>
      <c r="F527" s="298">
        <f t="shared" si="60"/>
        <v>0.77204242734375006</v>
      </c>
    </row>
    <row r="528" spans="1:6" ht="13.5" thickBot="1">
      <c r="A528" s="358"/>
      <c r="B528" s="306">
        <v>463200</v>
      </c>
      <c r="C528" s="306" t="s">
        <v>51</v>
      </c>
      <c r="D528" s="307">
        <v>200000</v>
      </c>
      <c r="E528" s="307">
        <v>162636</v>
      </c>
      <c r="F528" s="298">
        <f t="shared" si="60"/>
        <v>0.81318000000000001</v>
      </c>
    </row>
    <row r="529" spans="1:6" ht="26.25" thickBot="1">
      <c r="A529" s="271" t="s">
        <v>281</v>
      </c>
      <c r="B529" s="312"/>
      <c r="C529" s="312"/>
      <c r="D529" s="334">
        <f>SUM(D530)</f>
        <v>8200000</v>
      </c>
      <c r="E529" s="334">
        <f>SUM(E530)</f>
        <v>7610827.8600000003</v>
      </c>
      <c r="F529" s="335">
        <f>SUM(E529/D529)</f>
        <v>0.92814973902439024</v>
      </c>
    </row>
    <row r="530" spans="1:6">
      <c r="A530" s="297"/>
      <c r="B530" s="295">
        <v>400000</v>
      </c>
      <c r="C530" s="295" t="s">
        <v>117</v>
      </c>
      <c r="D530" s="296">
        <v>8200000</v>
      </c>
      <c r="E530" s="296">
        <v>7610827.8600000003</v>
      </c>
      <c r="F530" s="298">
        <f t="shared" ref="F530:F534" si="61">SUM(E530/D530)</f>
        <v>0.92814973902439024</v>
      </c>
    </row>
    <row r="531" spans="1:6">
      <c r="A531" s="299"/>
      <c r="B531" s="288">
        <v>460000</v>
      </c>
      <c r="C531" s="288" t="s">
        <v>11</v>
      </c>
      <c r="D531" s="289">
        <v>8200000</v>
      </c>
      <c r="E531" s="289">
        <v>7610827.8600000003</v>
      </c>
      <c r="F531" s="298">
        <f t="shared" si="61"/>
        <v>0.92814973902439024</v>
      </c>
    </row>
    <row r="532" spans="1:6">
      <c r="A532" s="299"/>
      <c r="B532" s="288">
        <v>463000</v>
      </c>
      <c r="C532" s="288" t="s">
        <v>493</v>
      </c>
      <c r="D532" s="289">
        <v>8200000</v>
      </c>
      <c r="E532" s="289">
        <v>7610827.8600000003</v>
      </c>
      <c r="F532" s="298">
        <f t="shared" si="61"/>
        <v>0.92814973902439024</v>
      </c>
    </row>
    <row r="533" spans="1:6">
      <c r="A533" s="299"/>
      <c r="B533" s="288">
        <v>463100</v>
      </c>
      <c r="C533" s="288" t="s">
        <v>121</v>
      </c>
      <c r="D533" s="289">
        <v>6500000</v>
      </c>
      <c r="E533" s="289">
        <v>6015735.8600000003</v>
      </c>
      <c r="F533" s="298">
        <f t="shared" si="61"/>
        <v>0.92549782461538466</v>
      </c>
    </row>
    <row r="534" spans="1:6" ht="13.5" thickBot="1">
      <c r="A534" s="358"/>
      <c r="B534" s="306">
        <v>463200</v>
      </c>
      <c r="C534" s="306" t="s">
        <v>51</v>
      </c>
      <c r="D534" s="307">
        <v>1700000</v>
      </c>
      <c r="E534" s="307">
        <v>1595092</v>
      </c>
      <c r="F534" s="298">
        <f t="shared" si="61"/>
        <v>0.93828941176470593</v>
      </c>
    </row>
    <row r="535" spans="1:6" ht="28.5" customHeight="1" thickBot="1">
      <c r="A535" s="446" t="s">
        <v>266</v>
      </c>
      <c r="B535" s="447"/>
      <c r="C535" s="447"/>
      <c r="D535" s="261">
        <f>SUM(D536+D575)</f>
        <v>8800000</v>
      </c>
      <c r="E535" s="261">
        <f>SUM(E536+E575)</f>
        <v>7781253.04</v>
      </c>
      <c r="F535" s="260">
        <f>SUM(E535/D535)</f>
        <v>0.8842333</v>
      </c>
    </row>
    <row r="536" spans="1:6">
      <c r="A536" s="297"/>
      <c r="B536" s="295">
        <v>400000</v>
      </c>
      <c r="C536" s="295" t="s">
        <v>117</v>
      </c>
      <c r="D536" s="296">
        <v>8600000</v>
      </c>
      <c r="E536" s="296">
        <v>7618233.04</v>
      </c>
      <c r="F536" s="298">
        <f t="shared" ref="F536:F578" si="62">SUM(E536/D536)</f>
        <v>0.88584105116279066</v>
      </c>
    </row>
    <row r="537" spans="1:6">
      <c r="A537" s="299"/>
      <c r="B537" s="288">
        <v>410000</v>
      </c>
      <c r="C537" s="288" t="s">
        <v>72</v>
      </c>
      <c r="D537" s="289">
        <v>5900000</v>
      </c>
      <c r="E537" s="289">
        <v>5800231.8799999999</v>
      </c>
      <c r="F537" s="298">
        <f t="shared" si="62"/>
        <v>0.98309014915254234</v>
      </c>
    </row>
    <row r="538" spans="1:6">
      <c r="A538" s="299"/>
      <c r="B538" s="288">
        <v>411000</v>
      </c>
      <c r="C538" s="288" t="s">
        <v>73</v>
      </c>
      <c r="D538" s="289">
        <v>4700000</v>
      </c>
      <c r="E538" s="289">
        <v>4961632.9800000004</v>
      </c>
      <c r="F538" s="298">
        <f t="shared" si="62"/>
        <v>1.0556665914893617</v>
      </c>
    </row>
    <row r="539" spans="1:6">
      <c r="A539" s="299"/>
      <c r="B539" s="288">
        <v>411100</v>
      </c>
      <c r="C539" s="288" t="s">
        <v>74</v>
      </c>
      <c r="D539" s="289">
        <v>4700000</v>
      </c>
      <c r="E539" s="289">
        <v>4961632.9800000004</v>
      </c>
      <c r="F539" s="298">
        <f t="shared" si="62"/>
        <v>1.0556665914893617</v>
      </c>
    </row>
    <row r="540" spans="1:6">
      <c r="A540" s="299"/>
      <c r="B540" s="288">
        <v>412000</v>
      </c>
      <c r="C540" s="288" t="s">
        <v>452</v>
      </c>
      <c r="D540" s="289">
        <v>880000</v>
      </c>
      <c r="E540" s="289">
        <v>780539.34</v>
      </c>
      <c r="F540" s="298">
        <f t="shared" si="62"/>
        <v>0.88697652272727268</v>
      </c>
    </row>
    <row r="541" spans="1:6">
      <c r="A541" s="299"/>
      <c r="B541" s="288">
        <v>412100</v>
      </c>
      <c r="C541" s="288" t="s">
        <v>453</v>
      </c>
      <c r="D541" s="289">
        <v>600000</v>
      </c>
      <c r="E541" s="289">
        <v>539671.56000000006</v>
      </c>
      <c r="F541" s="298">
        <f t="shared" si="62"/>
        <v>0.89945260000000005</v>
      </c>
    </row>
    <row r="542" spans="1:6">
      <c r="A542" s="299"/>
      <c r="B542" s="288">
        <v>412200</v>
      </c>
      <c r="C542" s="288" t="s">
        <v>75</v>
      </c>
      <c r="D542" s="289">
        <v>280000</v>
      </c>
      <c r="E542" s="289">
        <v>240867.78</v>
      </c>
      <c r="F542" s="298">
        <f t="shared" si="62"/>
        <v>0.86024207142857145</v>
      </c>
    </row>
    <row r="543" spans="1:6">
      <c r="A543" s="299"/>
      <c r="B543" s="288">
        <v>414000</v>
      </c>
      <c r="C543" s="288" t="s">
        <v>93</v>
      </c>
      <c r="D543" s="289">
        <v>100000</v>
      </c>
      <c r="E543" s="289">
        <v>0</v>
      </c>
      <c r="F543" s="298">
        <f t="shared" si="62"/>
        <v>0</v>
      </c>
    </row>
    <row r="544" spans="1:6">
      <c r="A544" s="299"/>
      <c r="B544" s="288">
        <v>414300</v>
      </c>
      <c r="C544" s="288" t="s">
        <v>169</v>
      </c>
      <c r="D544" s="289">
        <v>50000</v>
      </c>
      <c r="E544" s="289">
        <v>0</v>
      </c>
      <c r="F544" s="298">
        <f t="shared" si="62"/>
        <v>0</v>
      </c>
    </row>
    <row r="545" spans="1:6">
      <c r="A545" s="299"/>
      <c r="B545" s="288">
        <v>414400</v>
      </c>
      <c r="C545" s="288" t="s">
        <v>454</v>
      </c>
      <c r="D545" s="289">
        <v>50000</v>
      </c>
      <c r="E545" s="289">
        <v>0</v>
      </c>
      <c r="F545" s="298">
        <f t="shared" si="62"/>
        <v>0</v>
      </c>
    </row>
    <row r="546" spans="1:6">
      <c r="A546" s="299"/>
      <c r="B546" s="288">
        <v>415000</v>
      </c>
      <c r="C546" s="288" t="s">
        <v>110</v>
      </c>
      <c r="D546" s="289">
        <v>70000</v>
      </c>
      <c r="E546" s="289">
        <v>58059.56</v>
      </c>
      <c r="F546" s="298">
        <f t="shared" si="62"/>
        <v>0.82942228571428567</v>
      </c>
    </row>
    <row r="547" spans="1:6">
      <c r="A547" s="299"/>
      <c r="B547" s="288">
        <v>415100</v>
      </c>
      <c r="C547" s="288" t="s">
        <v>111</v>
      </c>
      <c r="D547" s="289">
        <v>70000</v>
      </c>
      <c r="E547" s="289">
        <v>58059.56</v>
      </c>
      <c r="F547" s="298">
        <f t="shared" si="62"/>
        <v>0.82942228571428567</v>
      </c>
    </row>
    <row r="548" spans="1:6">
      <c r="A548" s="299"/>
      <c r="B548" s="288">
        <v>416000</v>
      </c>
      <c r="C548" s="288" t="s">
        <v>455</v>
      </c>
      <c r="D548" s="289">
        <v>150000</v>
      </c>
      <c r="E548" s="289">
        <v>0</v>
      </c>
      <c r="F548" s="298">
        <f t="shared" si="62"/>
        <v>0</v>
      </c>
    </row>
    <row r="549" spans="1:6">
      <c r="A549" s="299"/>
      <c r="B549" s="288">
        <v>416100</v>
      </c>
      <c r="C549" s="288" t="s">
        <v>94</v>
      </c>
      <c r="D549" s="289">
        <v>150000</v>
      </c>
      <c r="E549" s="289">
        <v>0</v>
      </c>
      <c r="F549" s="298">
        <f t="shared" si="62"/>
        <v>0</v>
      </c>
    </row>
    <row r="550" spans="1:6">
      <c r="A550" s="299"/>
      <c r="B550" s="288">
        <v>420000</v>
      </c>
      <c r="C550" s="288" t="s">
        <v>91</v>
      </c>
      <c r="D550" s="289">
        <v>2700000</v>
      </c>
      <c r="E550" s="289">
        <v>1818001.16</v>
      </c>
      <c r="F550" s="298">
        <f t="shared" si="62"/>
        <v>0.67333376296296288</v>
      </c>
    </row>
    <row r="551" spans="1:6">
      <c r="A551" s="299"/>
      <c r="B551" s="288">
        <v>421000</v>
      </c>
      <c r="C551" s="288" t="s">
        <v>76</v>
      </c>
      <c r="D551" s="289">
        <v>730000</v>
      </c>
      <c r="E551" s="289">
        <v>633836.19999999995</v>
      </c>
      <c r="F551" s="298">
        <f t="shared" si="62"/>
        <v>0.8682687671232876</v>
      </c>
    </row>
    <row r="552" spans="1:6">
      <c r="A552" s="299"/>
      <c r="B552" s="288">
        <v>421100</v>
      </c>
      <c r="C552" s="288" t="s">
        <v>456</v>
      </c>
      <c r="D552" s="289">
        <v>30000</v>
      </c>
      <c r="E552" s="289">
        <v>0</v>
      </c>
      <c r="F552" s="298">
        <f t="shared" si="62"/>
        <v>0</v>
      </c>
    </row>
    <row r="553" spans="1:6">
      <c r="A553" s="299"/>
      <c r="B553" s="288">
        <v>421200</v>
      </c>
      <c r="C553" s="288" t="s">
        <v>95</v>
      </c>
      <c r="D553" s="289">
        <v>300000</v>
      </c>
      <c r="E553" s="289">
        <v>302293.45</v>
      </c>
      <c r="F553" s="298">
        <f t="shared" si="62"/>
        <v>1.0076448333333334</v>
      </c>
    </row>
    <row r="554" spans="1:6">
      <c r="A554" s="299"/>
      <c r="B554" s="288">
        <v>421300</v>
      </c>
      <c r="C554" s="288" t="s">
        <v>96</v>
      </c>
      <c r="D554" s="289">
        <v>50000</v>
      </c>
      <c r="E554" s="289">
        <v>0</v>
      </c>
      <c r="F554" s="298">
        <f t="shared" si="62"/>
        <v>0</v>
      </c>
    </row>
    <row r="555" spans="1:6">
      <c r="A555" s="299"/>
      <c r="B555" s="288">
        <v>421400</v>
      </c>
      <c r="C555" s="288" t="s">
        <v>97</v>
      </c>
      <c r="D555" s="289">
        <v>350000</v>
      </c>
      <c r="E555" s="289">
        <v>331542.75</v>
      </c>
      <c r="F555" s="298">
        <f t="shared" si="62"/>
        <v>0.94726500000000002</v>
      </c>
    </row>
    <row r="556" spans="1:6">
      <c r="A556" s="299"/>
      <c r="B556" s="288">
        <v>422000</v>
      </c>
      <c r="C556" s="288" t="s">
        <v>78</v>
      </c>
      <c r="D556" s="289">
        <v>100000</v>
      </c>
      <c r="E556" s="289">
        <v>28188.79</v>
      </c>
      <c r="F556" s="298">
        <f t="shared" si="62"/>
        <v>0.28188790000000002</v>
      </c>
    </row>
    <row r="557" spans="1:6">
      <c r="A557" s="299"/>
      <c r="B557" s="288">
        <v>422100</v>
      </c>
      <c r="C557" s="288" t="s">
        <v>79</v>
      </c>
      <c r="D557" s="289">
        <v>100000</v>
      </c>
      <c r="E557" s="289">
        <v>28188.79</v>
      </c>
      <c r="F557" s="298">
        <f t="shared" si="62"/>
        <v>0.28188790000000002</v>
      </c>
    </row>
    <row r="558" spans="1:6">
      <c r="A558" s="299"/>
      <c r="B558" s="288">
        <v>423000</v>
      </c>
      <c r="C558" s="288" t="s">
        <v>80</v>
      </c>
      <c r="D558" s="289">
        <v>1530000</v>
      </c>
      <c r="E558" s="289">
        <v>1013322.17</v>
      </c>
      <c r="F558" s="298">
        <f t="shared" si="62"/>
        <v>0.66230207189542489</v>
      </c>
    </row>
    <row r="559" spans="1:6">
      <c r="A559" s="299"/>
      <c r="B559" s="288">
        <v>423200</v>
      </c>
      <c r="C559" s="288" t="s">
        <v>99</v>
      </c>
      <c r="D559" s="289">
        <v>50000</v>
      </c>
      <c r="E559" s="289">
        <v>0</v>
      </c>
      <c r="F559" s="298">
        <f t="shared" si="62"/>
        <v>0</v>
      </c>
    </row>
    <row r="560" spans="1:6">
      <c r="A560" s="299"/>
      <c r="B560" s="288">
        <v>423300</v>
      </c>
      <c r="C560" s="288" t="s">
        <v>458</v>
      </c>
      <c r="D560" s="289">
        <v>230000</v>
      </c>
      <c r="E560" s="289">
        <v>218600</v>
      </c>
      <c r="F560" s="298">
        <f t="shared" si="62"/>
        <v>0.95043478260869563</v>
      </c>
    </row>
    <row r="561" spans="1:6">
      <c r="A561" s="299"/>
      <c r="B561" s="288">
        <v>423400</v>
      </c>
      <c r="C561" s="288" t="s">
        <v>82</v>
      </c>
      <c r="D561" s="289">
        <v>50000</v>
      </c>
      <c r="E561" s="289">
        <v>0</v>
      </c>
      <c r="F561" s="298">
        <f t="shared" si="62"/>
        <v>0</v>
      </c>
    </row>
    <row r="562" spans="1:6">
      <c r="A562" s="299"/>
      <c r="B562" s="288">
        <v>423500</v>
      </c>
      <c r="C562" s="288" t="s">
        <v>168</v>
      </c>
      <c r="D562" s="289">
        <v>1100000</v>
      </c>
      <c r="E562" s="289">
        <v>789132.17</v>
      </c>
      <c r="F562" s="298">
        <f t="shared" si="62"/>
        <v>0.71739288181818184</v>
      </c>
    </row>
    <row r="563" spans="1:6">
      <c r="A563" s="299"/>
      <c r="B563" s="288">
        <v>423600</v>
      </c>
      <c r="C563" s="288" t="s">
        <v>170</v>
      </c>
      <c r="D563" s="289">
        <v>50000</v>
      </c>
      <c r="E563" s="289">
        <v>5590</v>
      </c>
      <c r="F563" s="298">
        <f t="shared" si="62"/>
        <v>0.1118</v>
      </c>
    </row>
    <row r="564" spans="1:6">
      <c r="A564" s="299"/>
      <c r="B564" s="288">
        <v>423700</v>
      </c>
      <c r="C564" s="288" t="s">
        <v>83</v>
      </c>
      <c r="D564" s="289">
        <v>50000</v>
      </c>
      <c r="E564" s="289">
        <v>0</v>
      </c>
      <c r="F564" s="298">
        <f t="shared" si="62"/>
        <v>0</v>
      </c>
    </row>
    <row r="565" spans="1:6">
      <c r="A565" s="299"/>
      <c r="B565" s="288">
        <v>424000</v>
      </c>
      <c r="C565" s="288" t="s">
        <v>85</v>
      </c>
      <c r="D565" s="289">
        <v>50000</v>
      </c>
      <c r="E565" s="289">
        <v>0</v>
      </c>
      <c r="F565" s="298">
        <f t="shared" si="62"/>
        <v>0</v>
      </c>
    </row>
    <row r="566" spans="1:6">
      <c r="A566" s="299"/>
      <c r="B566" s="288">
        <v>424200</v>
      </c>
      <c r="C566" s="288" t="s">
        <v>112</v>
      </c>
      <c r="D566" s="289">
        <v>50000</v>
      </c>
      <c r="E566" s="289">
        <v>0</v>
      </c>
      <c r="F566" s="298">
        <f t="shared" si="62"/>
        <v>0</v>
      </c>
    </row>
    <row r="567" spans="1:6">
      <c r="A567" s="299"/>
      <c r="B567" s="288">
        <v>425000</v>
      </c>
      <c r="C567" s="288" t="s">
        <v>460</v>
      </c>
      <c r="D567" s="289">
        <v>170000</v>
      </c>
      <c r="E567" s="289">
        <v>126394</v>
      </c>
      <c r="F567" s="298">
        <f t="shared" si="62"/>
        <v>0.74349411764705886</v>
      </c>
    </row>
    <row r="568" spans="1:6">
      <c r="A568" s="299"/>
      <c r="B568" s="288">
        <v>425100</v>
      </c>
      <c r="C568" s="288" t="s">
        <v>461</v>
      </c>
      <c r="D568" s="289">
        <v>120000</v>
      </c>
      <c r="E568" s="289">
        <v>118000</v>
      </c>
      <c r="F568" s="298">
        <f t="shared" si="62"/>
        <v>0.98333333333333328</v>
      </c>
    </row>
    <row r="569" spans="1:6">
      <c r="A569" s="299"/>
      <c r="B569" s="288">
        <v>425200</v>
      </c>
      <c r="C569" s="288" t="s">
        <v>115</v>
      </c>
      <c r="D569" s="289">
        <v>50000</v>
      </c>
      <c r="E569" s="289">
        <v>8394</v>
      </c>
      <c r="F569" s="298">
        <f t="shared" si="62"/>
        <v>0.16788</v>
      </c>
    </row>
    <row r="570" spans="1:6">
      <c r="A570" s="299"/>
      <c r="B570" s="288">
        <v>426000</v>
      </c>
      <c r="C570" s="288" t="s">
        <v>87</v>
      </c>
      <c r="D570" s="289">
        <v>120000</v>
      </c>
      <c r="E570" s="289">
        <v>16260</v>
      </c>
      <c r="F570" s="298">
        <f t="shared" si="62"/>
        <v>0.13550000000000001</v>
      </c>
    </row>
    <row r="571" spans="1:6">
      <c r="A571" s="299"/>
      <c r="B571" s="288">
        <v>426100</v>
      </c>
      <c r="C571" s="288" t="s">
        <v>101</v>
      </c>
      <c r="D571" s="289">
        <v>50000</v>
      </c>
      <c r="E571" s="289">
        <v>16260</v>
      </c>
      <c r="F571" s="298">
        <f t="shared" si="62"/>
        <v>0.32519999999999999</v>
      </c>
    </row>
    <row r="572" spans="1:6">
      <c r="A572" s="299"/>
      <c r="B572" s="288">
        <v>426300</v>
      </c>
      <c r="C572" s="288" t="s">
        <v>462</v>
      </c>
      <c r="D572" s="289">
        <v>30000</v>
      </c>
      <c r="E572" s="289">
        <v>0</v>
      </c>
      <c r="F572" s="298">
        <f t="shared" si="62"/>
        <v>0</v>
      </c>
    </row>
    <row r="573" spans="1:6">
      <c r="A573" s="299"/>
      <c r="B573" s="288">
        <v>426800</v>
      </c>
      <c r="C573" s="288" t="s">
        <v>116</v>
      </c>
      <c r="D573" s="289">
        <v>20000</v>
      </c>
      <c r="E573" s="289">
        <v>0</v>
      </c>
      <c r="F573" s="298">
        <f t="shared" si="62"/>
        <v>0</v>
      </c>
    </row>
    <row r="574" spans="1:6">
      <c r="A574" s="299"/>
      <c r="B574" s="288">
        <v>426900</v>
      </c>
      <c r="C574" s="288" t="s">
        <v>88</v>
      </c>
      <c r="D574" s="289">
        <v>20000</v>
      </c>
      <c r="E574" s="289">
        <v>0</v>
      </c>
      <c r="F574" s="298">
        <f t="shared" si="62"/>
        <v>0</v>
      </c>
    </row>
    <row r="575" spans="1:6">
      <c r="A575" s="299"/>
      <c r="B575" s="288">
        <v>500000</v>
      </c>
      <c r="C575" s="288" t="s">
        <v>54</v>
      </c>
      <c r="D575" s="289">
        <v>200000</v>
      </c>
      <c r="E575" s="289">
        <v>163020</v>
      </c>
      <c r="F575" s="298">
        <f t="shared" si="62"/>
        <v>0.81510000000000005</v>
      </c>
    </row>
    <row r="576" spans="1:6">
      <c r="A576" s="299"/>
      <c r="B576" s="288">
        <v>510000</v>
      </c>
      <c r="C576" s="288" t="s">
        <v>55</v>
      </c>
      <c r="D576" s="289">
        <v>200000</v>
      </c>
      <c r="E576" s="289">
        <v>163020</v>
      </c>
      <c r="F576" s="298">
        <f t="shared" si="62"/>
        <v>0.81510000000000005</v>
      </c>
    </row>
    <row r="577" spans="1:6">
      <c r="A577" s="299"/>
      <c r="B577" s="288">
        <v>512000</v>
      </c>
      <c r="C577" s="288" t="s">
        <v>107</v>
      </c>
      <c r="D577" s="289">
        <v>200000</v>
      </c>
      <c r="E577" s="289">
        <v>163020</v>
      </c>
      <c r="F577" s="298">
        <f t="shared" si="62"/>
        <v>0.81510000000000005</v>
      </c>
    </row>
    <row r="578" spans="1:6" ht="13.5" thickBot="1">
      <c r="A578" s="358"/>
      <c r="B578" s="306">
        <v>512200</v>
      </c>
      <c r="C578" s="306" t="s">
        <v>108</v>
      </c>
      <c r="D578" s="307">
        <v>200000</v>
      </c>
      <c r="E578" s="307">
        <v>163020</v>
      </c>
      <c r="F578" s="298">
        <f t="shared" si="62"/>
        <v>0.81510000000000005</v>
      </c>
    </row>
    <row r="579" spans="1:6" ht="36" customHeight="1" thickBot="1">
      <c r="A579" s="454" t="s">
        <v>267</v>
      </c>
      <c r="B579" s="455"/>
      <c r="C579" s="455"/>
      <c r="D579" s="347">
        <f>SUM(D580+D585+D590+D617+D622+D628)</f>
        <v>173650000</v>
      </c>
      <c r="E579" s="347">
        <f>SUM(E580+E585+E590+E617+E622+E628)</f>
        <v>156170025.41000003</v>
      </c>
      <c r="F579" s="348">
        <f>SUM(E579/D579)</f>
        <v>0.89933789467319336</v>
      </c>
    </row>
    <row r="580" spans="1:6" ht="38.25" customHeight="1" thickBot="1">
      <c r="A580" s="442" t="s">
        <v>419</v>
      </c>
      <c r="B580" s="443"/>
      <c r="C580" s="265"/>
      <c r="D580" s="259">
        <f>SUM(D581)</f>
        <v>13200000</v>
      </c>
      <c r="E580" s="259">
        <f>SUM(E581)</f>
        <v>13594646.5</v>
      </c>
      <c r="F580" s="258">
        <f>SUM(E580/D580)</f>
        <v>1.029897462121212</v>
      </c>
    </row>
    <row r="581" spans="1:6">
      <c r="A581" s="297"/>
      <c r="B581" s="295">
        <v>400000</v>
      </c>
      <c r="C581" s="295" t="s">
        <v>117</v>
      </c>
      <c r="D581" s="296">
        <v>13200000</v>
      </c>
      <c r="E581" s="296">
        <v>13594646.5</v>
      </c>
      <c r="F581" s="298">
        <f t="shared" ref="F581:F584" si="63">SUM(E581/D581)</f>
        <v>1.029897462121212</v>
      </c>
    </row>
    <row r="582" spans="1:6">
      <c r="A582" s="299"/>
      <c r="B582" s="288">
        <v>480000</v>
      </c>
      <c r="C582" s="288" t="s">
        <v>53</v>
      </c>
      <c r="D582" s="289">
        <v>13200000</v>
      </c>
      <c r="E582" s="289">
        <v>13594646.5</v>
      </c>
      <c r="F582" s="298">
        <f t="shared" si="63"/>
        <v>1.029897462121212</v>
      </c>
    </row>
    <row r="583" spans="1:6">
      <c r="A583" s="299"/>
      <c r="B583" s="288">
        <v>481000</v>
      </c>
      <c r="C583" s="288" t="s">
        <v>481</v>
      </c>
      <c r="D583" s="289">
        <v>13200000</v>
      </c>
      <c r="E583" s="289">
        <v>13594646.5</v>
      </c>
      <c r="F583" s="298">
        <f t="shared" si="63"/>
        <v>1.029897462121212</v>
      </c>
    </row>
    <row r="584" spans="1:6" ht="13.5" thickBot="1">
      <c r="A584" s="358"/>
      <c r="B584" s="306">
        <v>481900</v>
      </c>
      <c r="C584" s="306" t="s">
        <v>90</v>
      </c>
      <c r="D584" s="307">
        <v>13200000</v>
      </c>
      <c r="E584" s="307">
        <v>13594646.5</v>
      </c>
      <c r="F584" s="298">
        <f t="shared" si="63"/>
        <v>1.029897462121212</v>
      </c>
    </row>
    <row r="585" spans="1:6" ht="39" customHeight="1" thickBot="1">
      <c r="A585" s="450" t="s">
        <v>360</v>
      </c>
      <c r="B585" s="451"/>
      <c r="C585" s="312"/>
      <c r="D585" s="259">
        <f>SUM(D586)</f>
        <v>87000000</v>
      </c>
      <c r="E585" s="259">
        <f>SUM(E586)</f>
        <v>85457532.329999998</v>
      </c>
      <c r="F585" s="258">
        <f>SUM(E585/D585)</f>
        <v>0.98227048655172411</v>
      </c>
    </row>
    <row r="586" spans="1:6">
      <c r="A586" s="297"/>
      <c r="B586" s="295">
        <v>400000</v>
      </c>
      <c r="C586" s="295" t="s">
        <v>117</v>
      </c>
      <c r="D586" s="296">
        <v>87000000</v>
      </c>
      <c r="E586" s="296">
        <v>85457532.329999998</v>
      </c>
      <c r="F586" s="298">
        <f t="shared" ref="F586:F589" si="64">SUM(E586/D586)</f>
        <v>0.98227048655172411</v>
      </c>
    </row>
    <row r="587" spans="1:6">
      <c r="A587" s="299"/>
      <c r="B587" s="288">
        <v>480000</v>
      </c>
      <c r="C587" s="288" t="s">
        <v>53</v>
      </c>
      <c r="D587" s="289">
        <v>87000000</v>
      </c>
      <c r="E587" s="289">
        <v>85457532.329999998</v>
      </c>
      <c r="F587" s="298">
        <f t="shared" si="64"/>
        <v>0.98227048655172411</v>
      </c>
    </row>
    <row r="588" spans="1:6">
      <c r="A588" s="299"/>
      <c r="B588" s="288">
        <v>481000</v>
      </c>
      <c r="C588" s="288" t="s">
        <v>481</v>
      </c>
      <c r="D588" s="289">
        <v>87000000</v>
      </c>
      <c r="E588" s="289">
        <v>85457532.329999998</v>
      </c>
      <c r="F588" s="298">
        <f t="shared" si="64"/>
        <v>0.98227048655172411</v>
      </c>
    </row>
    <row r="589" spans="1:6" ht="13.5" thickBot="1">
      <c r="A589" s="358"/>
      <c r="B589" s="306">
        <v>481900</v>
      </c>
      <c r="C589" s="306" t="s">
        <v>90</v>
      </c>
      <c r="D589" s="307">
        <v>87000000</v>
      </c>
      <c r="E589" s="307">
        <v>85457532.329999998</v>
      </c>
      <c r="F589" s="298">
        <f t="shared" si="64"/>
        <v>0.98227048655172411</v>
      </c>
    </row>
    <row r="590" spans="1:6" ht="39" customHeight="1" thickBot="1">
      <c r="A590" s="452" t="s">
        <v>361</v>
      </c>
      <c r="B590" s="453"/>
      <c r="C590" s="265"/>
      <c r="D590" s="259">
        <f>SUM(D591)</f>
        <v>9750000</v>
      </c>
      <c r="E590" s="259">
        <f>SUM(E591)</f>
        <v>8626766.4100000001</v>
      </c>
      <c r="F590" s="258">
        <f>SUM(E590/D590)</f>
        <v>0.88479655487179487</v>
      </c>
    </row>
    <row r="591" spans="1:6">
      <c r="A591" s="297"/>
      <c r="B591" s="295">
        <v>400000</v>
      </c>
      <c r="C591" s="295" t="s">
        <v>117</v>
      </c>
      <c r="D591" s="296">
        <v>9750000</v>
      </c>
      <c r="E591" s="296">
        <v>8626766.4100000001</v>
      </c>
      <c r="F591" s="298">
        <f t="shared" ref="F591:F616" si="65">SUM(E591/D591)</f>
        <v>0.88479655487179487</v>
      </c>
    </row>
    <row r="592" spans="1:6">
      <c r="A592" s="299"/>
      <c r="B592" s="288">
        <v>420000</v>
      </c>
      <c r="C592" s="288" t="s">
        <v>91</v>
      </c>
      <c r="D592" s="289">
        <v>9700000</v>
      </c>
      <c r="E592" s="289">
        <v>8576766.4100000001</v>
      </c>
      <c r="F592" s="298">
        <f t="shared" si="65"/>
        <v>0.88420272268041233</v>
      </c>
    </row>
    <row r="593" spans="1:6">
      <c r="A593" s="299"/>
      <c r="B593" s="288">
        <v>421000</v>
      </c>
      <c r="C593" s="288" t="s">
        <v>76</v>
      </c>
      <c r="D593" s="289">
        <v>4500000</v>
      </c>
      <c r="E593" s="289">
        <v>4443803</v>
      </c>
      <c r="F593" s="298">
        <f t="shared" si="65"/>
        <v>0.98751177777777777</v>
      </c>
    </row>
    <row r="594" spans="1:6">
      <c r="A594" s="299"/>
      <c r="B594" s="288">
        <v>421200</v>
      </c>
      <c r="C594" s="288" t="s">
        <v>95</v>
      </c>
      <c r="D594" s="289">
        <v>3000000</v>
      </c>
      <c r="E594" s="289">
        <v>3342749.69</v>
      </c>
      <c r="F594" s="298">
        <f t="shared" si="65"/>
        <v>1.1142498966666667</v>
      </c>
    </row>
    <row r="595" spans="1:6">
      <c r="A595" s="299"/>
      <c r="B595" s="288">
        <v>421300</v>
      </c>
      <c r="C595" s="288" t="s">
        <v>96</v>
      </c>
      <c r="D595" s="289">
        <v>600000</v>
      </c>
      <c r="E595" s="289">
        <v>402024</v>
      </c>
      <c r="F595" s="298">
        <f t="shared" si="65"/>
        <v>0.67003999999999997</v>
      </c>
    </row>
    <row r="596" spans="1:6">
      <c r="A596" s="299"/>
      <c r="B596" s="288">
        <v>421400</v>
      </c>
      <c r="C596" s="288" t="s">
        <v>97</v>
      </c>
      <c r="D596" s="289">
        <v>350000</v>
      </c>
      <c r="E596" s="289">
        <v>320179.31</v>
      </c>
      <c r="F596" s="298">
        <f t="shared" si="65"/>
        <v>0.91479802857142856</v>
      </c>
    </row>
    <row r="597" spans="1:6">
      <c r="A597" s="299"/>
      <c r="B597" s="288">
        <v>421600</v>
      </c>
      <c r="C597" s="288" t="s">
        <v>77</v>
      </c>
      <c r="D597" s="289">
        <v>300000</v>
      </c>
      <c r="E597" s="289">
        <v>203050</v>
      </c>
      <c r="F597" s="298">
        <f t="shared" si="65"/>
        <v>0.67683333333333329</v>
      </c>
    </row>
    <row r="598" spans="1:6">
      <c r="A598" s="299"/>
      <c r="B598" s="288">
        <v>421900</v>
      </c>
      <c r="C598" s="288" t="s">
        <v>114</v>
      </c>
      <c r="D598" s="289">
        <v>250000</v>
      </c>
      <c r="E598" s="289">
        <v>175800</v>
      </c>
      <c r="F598" s="298">
        <f t="shared" si="65"/>
        <v>0.70320000000000005</v>
      </c>
    </row>
    <row r="599" spans="1:6">
      <c r="A599" s="299"/>
      <c r="B599" s="288">
        <v>422000</v>
      </c>
      <c r="C599" s="288" t="s">
        <v>78</v>
      </c>
      <c r="D599" s="289">
        <v>50000</v>
      </c>
      <c r="E599" s="289">
        <v>50000</v>
      </c>
      <c r="F599" s="298">
        <f t="shared" si="65"/>
        <v>1</v>
      </c>
    </row>
    <row r="600" spans="1:6">
      <c r="A600" s="299"/>
      <c r="B600" s="288">
        <v>422100</v>
      </c>
      <c r="C600" s="288" t="s">
        <v>79</v>
      </c>
      <c r="D600" s="289">
        <v>50000</v>
      </c>
      <c r="E600" s="289">
        <v>50000</v>
      </c>
      <c r="F600" s="298">
        <f t="shared" si="65"/>
        <v>1</v>
      </c>
    </row>
    <row r="601" spans="1:6">
      <c r="A601" s="299"/>
      <c r="B601" s="288">
        <v>423000</v>
      </c>
      <c r="C601" s="288" t="s">
        <v>80</v>
      </c>
      <c r="D601" s="289">
        <v>500000</v>
      </c>
      <c r="E601" s="289">
        <v>283440</v>
      </c>
      <c r="F601" s="298">
        <f t="shared" si="65"/>
        <v>0.56688000000000005</v>
      </c>
    </row>
    <row r="602" spans="1:6">
      <c r="A602" s="299"/>
      <c r="B602" s="288">
        <v>423900</v>
      </c>
      <c r="C602" s="288" t="s">
        <v>84</v>
      </c>
      <c r="D602" s="289">
        <v>500000</v>
      </c>
      <c r="E602" s="289">
        <v>283440</v>
      </c>
      <c r="F602" s="298">
        <f t="shared" si="65"/>
        <v>0.56688000000000005</v>
      </c>
    </row>
    <row r="603" spans="1:6">
      <c r="A603" s="299"/>
      <c r="B603" s="288">
        <v>424000</v>
      </c>
      <c r="C603" s="288" t="s">
        <v>85</v>
      </c>
      <c r="D603" s="289">
        <v>1000000</v>
      </c>
      <c r="E603" s="289">
        <v>878392</v>
      </c>
      <c r="F603" s="298">
        <f t="shared" si="65"/>
        <v>0.87839199999999995</v>
      </c>
    </row>
    <row r="604" spans="1:6">
      <c r="A604" s="299"/>
      <c r="B604" s="288">
        <v>424900</v>
      </c>
      <c r="C604" s="288" t="s">
        <v>86</v>
      </c>
      <c r="D604" s="289">
        <v>1000000</v>
      </c>
      <c r="E604" s="289">
        <v>878392</v>
      </c>
      <c r="F604" s="298">
        <f t="shared" si="65"/>
        <v>0.87839199999999995</v>
      </c>
    </row>
    <row r="605" spans="1:6">
      <c r="A605" s="299"/>
      <c r="B605" s="288">
        <v>425000</v>
      </c>
      <c r="C605" s="288" t="s">
        <v>460</v>
      </c>
      <c r="D605" s="289">
        <v>2200000</v>
      </c>
      <c r="E605" s="289">
        <v>1737223.96</v>
      </c>
      <c r="F605" s="298">
        <f t="shared" si="65"/>
        <v>0.78964725454545448</v>
      </c>
    </row>
    <row r="606" spans="1:6">
      <c r="A606" s="299"/>
      <c r="B606" s="288">
        <v>425100</v>
      </c>
      <c r="C606" s="288" t="s">
        <v>461</v>
      </c>
      <c r="D606" s="289">
        <v>700000</v>
      </c>
      <c r="E606" s="289">
        <v>440000</v>
      </c>
      <c r="F606" s="298">
        <f t="shared" si="65"/>
        <v>0.62857142857142856</v>
      </c>
    </row>
    <row r="607" spans="1:6">
      <c r="A607" s="299"/>
      <c r="B607" s="288">
        <v>425200</v>
      </c>
      <c r="C607" s="288" t="s">
        <v>115</v>
      </c>
      <c r="D607" s="289">
        <v>1500000</v>
      </c>
      <c r="E607" s="289">
        <v>1297223.96</v>
      </c>
      <c r="F607" s="298">
        <f t="shared" si="65"/>
        <v>0.86481597333333327</v>
      </c>
    </row>
    <row r="608" spans="1:6">
      <c r="A608" s="299"/>
      <c r="B608" s="288">
        <v>426000</v>
      </c>
      <c r="C608" s="288" t="s">
        <v>87</v>
      </c>
      <c r="D608" s="289">
        <v>1450000</v>
      </c>
      <c r="E608" s="289">
        <v>1183907.45</v>
      </c>
      <c r="F608" s="298">
        <f t="shared" si="65"/>
        <v>0.81648789655172416</v>
      </c>
    </row>
    <row r="609" spans="1:6">
      <c r="A609" s="299"/>
      <c r="B609" s="288">
        <v>426100</v>
      </c>
      <c r="C609" s="288" t="s">
        <v>101</v>
      </c>
      <c r="D609" s="289">
        <v>80000</v>
      </c>
      <c r="E609" s="289">
        <v>0</v>
      </c>
      <c r="F609" s="298">
        <f t="shared" si="65"/>
        <v>0</v>
      </c>
    </row>
    <row r="610" spans="1:6">
      <c r="A610" s="299"/>
      <c r="B610" s="288">
        <v>426400</v>
      </c>
      <c r="C610" s="288" t="s">
        <v>171</v>
      </c>
      <c r="D610" s="289">
        <v>70000</v>
      </c>
      <c r="E610" s="289">
        <v>0</v>
      </c>
      <c r="F610" s="298">
        <f t="shared" si="65"/>
        <v>0</v>
      </c>
    </row>
    <row r="611" spans="1:6">
      <c r="A611" s="299"/>
      <c r="B611" s="288">
        <v>426600</v>
      </c>
      <c r="C611" s="288" t="s">
        <v>113</v>
      </c>
      <c r="D611" s="289">
        <v>400000</v>
      </c>
      <c r="E611" s="289">
        <v>338090</v>
      </c>
      <c r="F611" s="298">
        <f t="shared" si="65"/>
        <v>0.845225</v>
      </c>
    </row>
    <row r="612" spans="1:6">
      <c r="A612" s="299"/>
      <c r="B612" s="288">
        <v>426800</v>
      </c>
      <c r="C612" s="288" t="s">
        <v>116</v>
      </c>
      <c r="D612" s="289">
        <v>100000</v>
      </c>
      <c r="E612" s="289">
        <v>104723</v>
      </c>
      <c r="F612" s="298">
        <f t="shared" si="65"/>
        <v>1.0472300000000001</v>
      </c>
    </row>
    <row r="613" spans="1:6">
      <c r="A613" s="299"/>
      <c r="B613" s="288">
        <v>426900</v>
      </c>
      <c r="C613" s="288" t="s">
        <v>88</v>
      </c>
      <c r="D613" s="289">
        <v>800000</v>
      </c>
      <c r="E613" s="289">
        <v>741094.45</v>
      </c>
      <c r="F613" s="298">
        <f t="shared" si="65"/>
        <v>0.92636806249999992</v>
      </c>
    </row>
    <row r="614" spans="1:6">
      <c r="A614" s="299"/>
      <c r="B614" s="288">
        <v>480000</v>
      </c>
      <c r="C614" s="288" t="s">
        <v>53</v>
      </c>
      <c r="D614" s="289">
        <v>50000</v>
      </c>
      <c r="E614" s="289">
        <v>50000</v>
      </c>
      <c r="F614" s="298">
        <f t="shared" si="65"/>
        <v>1</v>
      </c>
    </row>
    <row r="615" spans="1:6">
      <c r="A615" s="299"/>
      <c r="B615" s="288">
        <v>482000</v>
      </c>
      <c r="C615" s="288" t="s">
        <v>467</v>
      </c>
      <c r="D615" s="289">
        <v>50000</v>
      </c>
      <c r="E615" s="289">
        <v>50000</v>
      </c>
      <c r="F615" s="298">
        <f t="shared" si="65"/>
        <v>1</v>
      </c>
    </row>
    <row r="616" spans="1:6" ht="13.5" thickBot="1">
      <c r="A616" s="358"/>
      <c r="B616" s="306">
        <v>482200</v>
      </c>
      <c r="C616" s="306" t="s">
        <v>103</v>
      </c>
      <c r="D616" s="307">
        <v>50000</v>
      </c>
      <c r="E616" s="307">
        <v>0</v>
      </c>
      <c r="F616" s="298">
        <f t="shared" si="65"/>
        <v>0</v>
      </c>
    </row>
    <row r="617" spans="1:6" ht="29.25" customHeight="1" thickBot="1">
      <c r="A617" s="442" t="s">
        <v>420</v>
      </c>
      <c r="B617" s="443"/>
      <c r="C617" s="265"/>
      <c r="D617" s="336">
        <f>SUM(D618)</f>
        <v>3100000</v>
      </c>
      <c r="E617" s="336">
        <f>SUM(E618)</f>
        <v>3097823.67</v>
      </c>
      <c r="F617" s="337">
        <f>SUM(E617/D617)</f>
        <v>0.99929795806451616</v>
      </c>
    </row>
    <row r="618" spans="1:6">
      <c r="A618" s="297"/>
      <c r="B618" s="295">
        <v>400000</v>
      </c>
      <c r="C618" s="295" t="s">
        <v>117</v>
      </c>
      <c r="D618" s="296">
        <v>3100000</v>
      </c>
      <c r="E618" s="296">
        <v>3097823.67</v>
      </c>
      <c r="F618" s="298">
        <f t="shared" ref="F618:F621" si="66">SUM(E618/D618)</f>
        <v>0.99929795806451616</v>
      </c>
    </row>
    <row r="619" spans="1:6">
      <c r="A619" s="299"/>
      <c r="B619" s="288">
        <v>460000</v>
      </c>
      <c r="C619" s="288" t="s">
        <v>11</v>
      </c>
      <c r="D619" s="289">
        <v>3100000</v>
      </c>
      <c r="E619" s="289">
        <v>3097823.67</v>
      </c>
      <c r="F619" s="298">
        <f t="shared" si="66"/>
        <v>0.99929795806451616</v>
      </c>
    </row>
    <row r="620" spans="1:6">
      <c r="A620" s="299"/>
      <c r="B620" s="288">
        <v>463000</v>
      </c>
      <c r="C620" s="288" t="s">
        <v>493</v>
      </c>
      <c r="D620" s="289">
        <v>3100000</v>
      </c>
      <c r="E620" s="289">
        <v>3097823.67</v>
      </c>
      <c r="F620" s="298">
        <f t="shared" si="66"/>
        <v>0.99929795806451616</v>
      </c>
    </row>
    <row r="621" spans="1:6" ht="13.5" thickBot="1">
      <c r="A621" s="358"/>
      <c r="B621" s="306">
        <v>463100</v>
      </c>
      <c r="C621" s="306" t="s">
        <v>121</v>
      </c>
      <c r="D621" s="307">
        <v>3100000</v>
      </c>
      <c r="E621" s="307">
        <v>3097823.67</v>
      </c>
      <c r="F621" s="298">
        <f t="shared" si="66"/>
        <v>0.99929795806451616</v>
      </c>
    </row>
    <row r="622" spans="1:6" ht="13.5" thickBot="1">
      <c r="A622" s="464" t="s">
        <v>362</v>
      </c>
      <c r="B622" s="465"/>
      <c r="C622" s="465"/>
      <c r="D622" s="259">
        <f>SUM(D623)</f>
        <v>59000000</v>
      </c>
      <c r="E622" s="259">
        <f>SUM(E623)</f>
        <v>44459367.640000001</v>
      </c>
      <c r="F622" s="258">
        <f>SUM(E622/D622)</f>
        <v>0.75354860406779667</v>
      </c>
    </row>
    <row r="623" spans="1:6">
      <c r="A623" s="297"/>
      <c r="B623" s="295">
        <v>500000</v>
      </c>
      <c r="C623" s="295" t="s">
        <v>54</v>
      </c>
      <c r="D623" s="296">
        <v>59000000</v>
      </c>
      <c r="E623" s="296">
        <v>44459367.640000001</v>
      </c>
      <c r="F623" s="298">
        <f t="shared" ref="F623:F627" si="67">SUM(E623/D623)</f>
        <v>0.75354860406779667</v>
      </c>
    </row>
    <row r="624" spans="1:6">
      <c r="A624" s="299"/>
      <c r="B624" s="288">
        <v>510000</v>
      </c>
      <c r="C624" s="288" t="s">
        <v>55</v>
      </c>
      <c r="D624" s="289">
        <v>59000000</v>
      </c>
      <c r="E624" s="289">
        <v>44459367.640000001</v>
      </c>
      <c r="F624" s="298">
        <f t="shared" si="67"/>
        <v>0.75354860406779667</v>
      </c>
    </row>
    <row r="625" spans="1:6">
      <c r="A625" s="299"/>
      <c r="B625" s="288">
        <v>511000</v>
      </c>
      <c r="C625" s="288" t="s">
        <v>472</v>
      </c>
      <c r="D625" s="289">
        <v>59000000</v>
      </c>
      <c r="E625" s="289">
        <v>44459367.640000001</v>
      </c>
      <c r="F625" s="298">
        <f t="shared" si="67"/>
        <v>0.75354860406779667</v>
      </c>
    </row>
    <row r="626" spans="1:6">
      <c r="A626" s="299"/>
      <c r="B626" s="288">
        <v>511200</v>
      </c>
      <c r="C626" s="288" t="s">
        <v>104</v>
      </c>
      <c r="D626" s="289">
        <v>53000000</v>
      </c>
      <c r="E626" s="289">
        <v>38754409.640000001</v>
      </c>
      <c r="F626" s="298">
        <f t="shared" si="67"/>
        <v>0.73121527622641513</v>
      </c>
    </row>
    <row r="627" spans="1:6" ht="13.5" thickBot="1">
      <c r="A627" s="358"/>
      <c r="B627" s="306">
        <v>511300</v>
      </c>
      <c r="C627" s="306" t="s">
        <v>105</v>
      </c>
      <c r="D627" s="307">
        <v>6000000</v>
      </c>
      <c r="E627" s="307">
        <v>5704958</v>
      </c>
      <c r="F627" s="298">
        <f t="shared" si="67"/>
        <v>0.95082633333333333</v>
      </c>
    </row>
    <row r="628" spans="1:6" s="262" customFormat="1" ht="25.5" customHeight="1" thickBot="1">
      <c r="A628" s="468" t="s">
        <v>421</v>
      </c>
      <c r="B628" s="469"/>
      <c r="C628" s="340"/>
      <c r="D628" s="259">
        <f>SUM(D629)</f>
        <v>1600000</v>
      </c>
      <c r="E628" s="259">
        <f>SUM(E629)</f>
        <v>933888.86</v>
      </c>
      <c r="F628" s="258">
        <f>SUM(E628/D628)</f>
        <v>0.58368053750000004</v>
      </c>
    </row>
    <row r="629" spans="1:6">
      <c r="A629" s="297"/>
      <c r="B629" s="295">
        <v>420000</v>
      </c>
      <c r="C629" s="295" t="s">
        <v>91</v>
      </c>
      <c r="D629" s="296">
        <v>1600000</v>
      </c>
      <c r="E629" s="296">
        <v>933888.86</v>
      </c>
      <c r="F629" s="298">
        <f t="shared" ref="F629:F631" si="68">SUM(E629/D629)</f>
        <v>0.58368053750000004</v>
      </c>
    </row>
    <row r="630" spans="1:6">
      <c r="A630" s="299"/>
      <c r="B630" s="288">
        <v>424000</v>
      </c>
      <c r="C630" s="288" t="s">
        <v>85</v>
      </c>
      <c r="D630" s="289">
        <v>1600000</v>
      </c>
      <c r="E630" s="289">
        <v>933888.86</v>
      </c>
      <c r="F630" s="298">
        <f t="shared" si="68"/>
        <v>0.58368053750000004</v>
      </c>
    </row>
    <row r="631" spans="1:6" ht="13.5" thickBot="1">
      <c r="A631" s="358"/>
      <c r="B631" s="306">
        <v>424200</v>
      </c>
      <c r="C631" s="306" t="s">
        <v>112</v>
      </c>
      <c r="D631" s="307">
        <v>1600000</v>
      </c>
      <c r="E631" s="307">
        <v>933888.86</v>
      </c>
      <c r="F631" s="298">
        <f t="shared" si="68"/>
        <v>0.58368053750000004</v>
      </c>
    </row>
    <row r="632" spans="1:6" ht="39.75" customHeight="1" thickBot="1">
      <c r="A632" s="474" t="s">
        <v>428</v>
      </c>
      <c r="B632" s="475"/>
      <c r="C632" s="475"/>
      <c r="D632" s="261">
        <f>SUM(D633)</f>
        <v>12120000</v>
      </c>
      <c r="E632" s="261">
        <f>SUM(E633)</f>
        <v>12374453.76</v>
      </c>
      <c r="F632" s="260">
        <f>SUM(E632/D632)</f>
        <v>1.0209945346534652</v>
      </c>
    </row>
    <row r="633" spans="1:6" ht="26.25" customHeight="1" thickBot="1">
      <c r="A633" s="464" t="s">
        <v>370</v>
      </c>
      <c r="B633" s="465"/>
      <c r="C633" s="312"/>
      <c r="D633" s="259">
        <f>SUM(D634)</f>
        <v>12120000</v>
      </c>
      <c r="E633" s="259">
        <f>SUM(E634)</f>
        <v>12374453.76</v>
      </c>
      <c r="F633" s="258">
        <f>SUM(E633/D633)</f>
        <v>1.0209945346534652</v>
      </c>
    </row>
    <row r="634" spans="1:6">
      <c r="A634" s="297"/>
      <c r="B634" s="295">
        <v>400000</v>
      </c>
      <c r="C634" s="295" t="s">
        <v>117</v>
      </c>
      <c r="D634" s="296">
        <v>12120000</v>
      </c>
      <c r="E634" s="296">
        <v>12374453.76</v>
      </c>
      <c r="F634" s="298">
        <f t="shared" ref="F634:F668" si="69">SUM(E634/D634)</f>
        <v>1.0209945346534652</v>
      </c>
    </row>
    <row r="635" spans="1:6">
      <c r="A635" s="299"/>
      <c r="B635" s="288">
        <v>410000</v>
      </c>
      <c r="C635" s="288" t="s">
        <v>72</v>
      </c>
      <c r="D635" s="289">
        <v>5960000</v>
      </c>
      <c r="E635" s="289">
        <v>6113654.9100000001</v>
      </c>
      <c r="F635" s="298">
        <f t="shared" si="69"/>
        <v>1.0257810251677852</v>
      </c>
    </row>
    <row r="636" spans="1:6">
      <c r="A636" s="299"/>
      <c r="B636" s="288">
        <v>411000</v>
      </c>
      <c r="C636" s="288" t="s">
        <v>73</v>
      </c>
      <c r="D636" s="289">
        <v>4900000</v>
      </c>
      <c r="E636" s="289">
        <v>5182077.43</v>
      </c>
      <c r="F636" s="298">
        <f t="shared" si="69"/>
        <v>1.0575668224489796</v>
      </c>
    </row>
    <row r="637" spans="1:6">
      <c r="A637" s="299"/>
      <c r="B637" s="288">
        <v>411100</v>
      </c>
      <c r="C637" s="288" t="s">
        <v>74</v>
      </c>
      <c r="D637" s="289">
        <v>4900000</v>
      </c>
      <c r="E637" s="289">
        <v>5182077.43</v>
      </c>
      <c r="F637" s="298">
        <f t="shared" si="69"/>
        <v>1.0575668224489796</v>
      </c>
    </row>
    <row r="638" spans="1:6">
      <c r="A638" s="299"/>
      <c r="B638" s="288">
        <v>412000</v>
      </c>
      <c r="C638" s="288" t="s">
        <v>452</v>
      </c>
      <c r="D638" s="289">
        <v>860000</v>
      </c>
      <c r="E638" s="289">
        <v>810945.48</v>
      </c>
      <c r="F638" s="298">
        <f t="shared" si="69"/>
        <v>0.94295986046511626</v>
      </c>
    </row>
    <row r="639" spans="1:6">
      <c r="A639" s="299"/>
      <c r="B639" s="288">
        <v>412100</v>
      </c>
      <c r="C639" s="288" t="s">
        <v>453</v>
      </c>
      <c r="D639" s="289">
        <v>600000</v>
      </c>
      <c r="E639" s="289">
        <v>560112.42000000004</v>
      </c>
      <c r="F639" s="298">
        <f t="shared" si="69"/>
        <v>0.93352070000000009</v>
      </c>
    </row>
    <row r="640" spans="1:6">
      <c r="A640" s="299"/>
      <c r="B640" s="288">
        <v>412200</v>
      </c>
      <c r="C640" s="288" t="s">
        <v>75</v>
      </c>
      <c r="D640" s="289">
        <v>260000</v>
      </c>
      <c r="E640" s="289">
        <v>250833.06</v>
      </c>
      <c r="F640" s="298">
        <f t="shared" si="69"/>
        <v>0.96474253846153846</v>
      </c>
    </row>
    <row r="641" spans="1:6">
      <c r="A641" s="299"/>
      <c r="B641" s="288">
        <v>414000</v>
      </c>
      <c r="C641" s="288" t="s">
        <v>93</v>
      </c>
      <c r="D641" s="289">
        <v>130000</v>
      </c>
      <c r="E641" s="289">
        <v>120632</v>
      </c>
      <c r="F641" s="298">
        <f t="shared" si="69"/>
        <v>0.92793846153846149</v>
      </c>
    </row>
    <row r="642" spans="1:6">
      <c r="A642" s="299"/>
      <c r="B642" s="288">
        <v>414100</v>
      </c>
      <c r="C642" s="288" t="s">
        <v>492</v>
      </c>
      <c r="D642" s="289">
        <v>130000</v>
      </c>
      <c r="E642" s="289">
        <v>120632</v>
      </c>
      <c r="F642" s="298">
        <f t="shared" si="69"/>
        <v>0.92793846153846149</v>
      </c>
    </row>
    <row r="643" spans="1:6">
      <c r="A643" s="299"/>
      <c r="B643" s="288">
        <v>416000</v>
      </c>
      <c r="C643" s="288" t="s">
        <v>455</v>
      </c>
      <c r="D643" s="289">
        <v>70000</v>
      </c>
      <c r="E643" s="289">
        <v>0</v>
      </c>
      <c r="F643" s="298">
        <f t="shared" si="69"/>
        <v>0</v>
      </c>
    </row>
    <row r="644" spans="1:6">
      <c r="A644" s="299"/>
      <c r="B644" s="288">
        <v>416100</v>
      </c>
      <c r="C644" s="288" t="s">
        <v>94</v>
      </c>
      <c r="D644" s="289">
        <v>70000</v>
      </c>
      <c r="E644" s="289">
        <v>0</v>
      </c>
      <c r="F644" s="298">
        <f t="shared" si="69"/>
        <v>0</v>
      </c>
    </row>
    <row r="645" spans="1:6">
      <c r="A645" s="299"/>
      <c r="B645" s="288">
        <v>420000</v>
      </c>
      <c r="C645" s="288" t="s">
        <v>91</v>
      </c>
      <c r="D645" s="289">
        <v>6160000</v>
      </c>
      <c r="E645" s="289">
        <v>6260798.8499999996</v>
      </c>
      <c r="F645" s="298">
        <f t="shared" si="69"/>
        <v>1.0163634496753247</v>
      </c>
    </row>
    <row r="646" spans="1:6">
      <c r="A646" s="299"/>
      <c r="B646" s="288">
        <v>421000</v>
      </c>
      <c r="C646" s="288" t="s">
        <v>76</v>
      </c>
      <c r="D646" s="289">
        <v>3680000</v>
      </c>
      <c r="E646" s="289">
        <v>3974918.94</v>
      </c>
      <c r="F646" s="298">
        <f t="shared" si="69"/>
        <v>1.0801410163043479</v>
      </c>
    </row>
    <row r="647" spans="1:6">
      <c r="A647" s="299"/>
      <c r="B647" s="288">
        <v>421100</v>
      </c>
      <c r="C647" s="288" t="s">
        <v>456</v>
      </c>
      <c r="D647" s="289">
        <v>20000</v>
      </c>
      <c r="E647" s="289">
        <v>20460.46</v>
      </c>
      <c r="F647" s="298">
        <f t="shared" si="69"/>
        <v>1.023023</v>
      </c>
    </row>
    <row r="648" spans="1:6">
      <c r="A648" s="299"/>
      <c r="B648" s="288">
        <v>421200</v>
      </c>
      <c r="C648" s="288" t="s">
        <v>95</v>
      </c>
      <c r="D648" s="289">
        <v>70000</v>
      </c>
      <c r="E648" s="289">
        <v>36559.1</v>
      </c>
      <c r="F648" s="298">
        <f t="shared" si="69"/>
        <v>0.52227285714285709</v>
      </c>
    </row>
    <row r="649" spans="1:6">
      <c r="A649" s="299"/>
      <c r="B649" s="288">
        <v>421400</v>
      </c>
      <c r="C649" s="288" t="s">
        <v>97</v>
      </c>
      <c r="D649" s="289">
        <v>390000</v>
      </c>
      <c r="E649" s="289">
        <v>317899.38</v>
      </c>
      <c r="F649" s="298">
        <f t="shared" si="69"/>
        <v>0.81512661538461539</v>
      </c>
    </row>
    <row r="650" spans="1:6">
      <c r="A650" s="299"/>
      <c r="B650" s="288">
        <v>421600</v>
      </c>
      <c r="C650" s="288" t="s">
        <v>77</v>
      </c>
      <c r="D650" s="289">
        <v>3200000</v>
      </c>
      <c r="E650" s="289">
        <v>3600000</v>
      </c>
      <c r="F650" s="298">
        <f t="shared" si="69"/>
        <v>1.125</v>
      </c>
    </row>
    <row r="651" spans="1:6">
      <c r="A651" s="299"/>
      <c r="B651" s="288">
        <v>422000</v>
      </c>
      <c r="C651" s="288" t="s">
        <v>78</v>
      </c>
      <c r="D651" s="289">
        <v>50000</v>
      </c>
      <c r="E651" s="289">
        <v>0</v>
      </c>
      <c r="F651" s="298">
        <f t="shared" si="69"/>
        <v>0</v>
      </c>
    </row>
    <row r="652" spans="1:6">
      <c r="A652" s="299"/>
      <c r="B652" s="288">
        <v>422100</v>
      </c>
      <c r="C652" s="288" t="s">
        <v>79</v>
      </c>
      <c r="D652" s="289">
        <v>50000</v>
      </c>
      <c r="E652" s="289">
        <v>0</v>
      </c>
      <c r="F652" s="298">
        <f t="shared" si="69"/>
        <v>0</v>
      </c>
    </row>
    <row r="653" spans="1:6">
      <c r="A653" s="299"/>
      <c r="B653" s="288">
        <v>423000</v>
      </c>
      <c r="C653" s="288" t="s">
        <v>80</v>
      </c>
      <c r="D653" s="289">
        <v>1520000</v>
      </c>
      <c r="E653" s="289">
        <v>1529057</v>
      </c>
      <c r="F653" s="298">
        <f t="shared" si="69"/>
        <v>1.0059585526315789</v>
      </c>
    </row>
    <row r="654" spans="1:6">
      <c r="A654" s="299"/>
      <c r="B654" s="288">
        <v>423100</v>
      </c>
      <c r="C654" s="288" t="s">
        <v>81</v>
      </c>
      <c r="D654" s="289">
        <v>130000</v>
      </c>
      <c r="E654" s="289">
        <v>136000</v>
      </c>
      <c r="F654" s="298">
        <f t="shared" si="69"/>
        <v>1.0461538461538462</v>
      </c>
    </row>
    <row r="655" spans="1:6">
      <c r="A655" s="299"/>
      <c r="B655" s="288">
        <v>423200</v>
      </c>
      <c r="C655" s="288" t="s">
        <v>99</v>
      </c>
      <c r="D655" s="289">
        <v>50000</v>
      </c>
      <c r="E655" s="289">
        <v>8892</v>
      </c>
      <c r="F655" s="298">
        <f t="shared" si="69"/>
        <v>0.17784</v>
      </c>
    </row>
    <row r="656" spans="1:6">
      <c r="A656" s="299"/>
      <c r="B656" s="288">
        <v>423400</v>
      </c>
      <c r="C656" s="288" t="s">
        <v>82</v>
      </c>
      <c r="D656" s="289">
        <v>20000</v>
      </c>
      <c r="E656" s="289">
        <v>0</v>
      </c>
      <c r="F656" s="298">
        <f t="shared" si="69"/>
        <v>0</v>
      </c>
    </row>
    <row r="657" spans="1:6">
      <c r="A657" s="299"/>
      <c r="B657" s="288">
        <v>423600</v>
      </c>
      <c r="C657" s="288" t="s">
        <v>170</v>
      </c>
      <c r="D657" s="289">
        <v>20000</v>
      </c>
      <c r="E657" s="289">
        <v>0</v>
      </c>
      <c r="F657" s="298">
        <f t="shared" si="69"/>
        <v>0</v>
      </c>
    </row>
    <row r="658" spans="1:6">
      <c r="A658" s="299"/>
      <c r="B658" s="288">
        <v>423900</v>
      </c>
      <c r="C658" s="288" t="s">
        <v>84</v>
      </c>
      <c r="D658" s="289">
        <v>1300000</v>
      </c>
      <c r="E658" s="289">
        <v>1384165</v>
      </c>
      <c r="F658" s="298">
        <f t="shared" si="69"/>
        <v>1.0647423076923077</v>
      </c>
    </row>
    <row r="659" spans="1:6">
      <c r="A659" s="299"/>
      <c r="B659" s="288">
        <v>424000</v>
      </c>
      <c r="C659" s="288" t="s">
        <v>85</v>
      </c>
      <c r="D659" s="289">
        <v>20000</v>
      </c>
      <c r="E659" s="289">
        <v>0</v>
      </c>
      <c r="F659" s="298">
        <f t="shared" si="69"/>
        <v>0</v>
      </c>
    </row>
    <row r="660" spans="1:6">
      <c r="A660" s="299"/>
      <c r="B660" s="288">
        <v>424900</v>
      </c>
      <c r="C660" s="288" t="s">
        <v>86</v>
      </c>
      <c r="D660" s="289">
        <v>20000</v>
      </c>
      <c r="E660" s="289">
        <v>0</v>
      </c>
      <c r="F660" s="298">
        <f t="shared" si="69"/>
        <v>0</v>
      </c>
    </row>
    <row r="661" spans="1:6">
      <c r="A661" s="299"/>
      <c r="B661" s="288">
        <v>425000</v>
      </c>
      <c r="C661" s="288" t="s">
        <v>460</v>
      </c>
      <c r="D661" s="289">
        <v>620000</v>
      </c>
      <c r="E661" s="289">
        <v>591536.88</v>
      </c>
      <c r="F661" s="298">
        <f t="shared" si="69"/>
        <v>0.95409174193548385</v>
      </c>
    </row>
    <row r="662" spans="1:6">
      <c r="A662" s="299"/>
      <c r="B662" s="288">
        <v>425100</v>
      </c>
      <c r="C662" s="288" t="s">
        <v>461</v>
      </c>
      <c r="D662" s="289">
        <v>600000</v>
      </c>
      <c r="E662" s="289">
        <v>577286.88</v>
      </c>
      <c r="F662" s="298">
        <f t="shared" si="69"/>
        <v>0.96214480000000002</v>
      </c>
    </row>
    <row r="663" spans="1:6">
      <c r="A663" s="299"/>
      <c r="B663" s="288">
        <v>425200</v>
      </c>
      <c r="C663" s="288" t="s">
        <v>115</v>
      </c>
      <c r="D663" s="289">
        <v>20000</v>
      </c>
      <c r="E663" s="289">
        <v>14250</v>
      </c>
      <c r="F663" s="298">
        <f t="shared" si="69"/>
        <v>0.71250000000000002</v>
      </c>
    </row>
    <row r="664" spans="1:6">
      <c r="A664" s="299"/>
      <c r="B664" s="288">
        <v>426000</v>
      </c>
      <c r="C664" s="288" t="s">
        <v>87</v>
      </c>
      <c r="D664" s="289">
        <v>270000</v>
      </c>
      <c r="E664" s="289">
        <v>165286.03</v>
      </c>
      <c r="F664" s="298">
        <f t="shared" si="69"/>
        <v>0.61217048148148145</v>
      </c>
    </row>
    <row r="665" spans="1:6">
      <c r="A665" s="299"/>
      <c r="B665" s="288">
        <v>426100</v>
      </c>
      <c r="C665" s="288" t="s">
        <v>101</v>
      </c>
      <c r="D665" s="289">
        <v>60000</v>
      </c>
      <c r="E665" s="289">
        <v>30000.81</v>
      </c>
      <c r="F665" s="298">
        <f t="shared" si="69"/>
        <v>0.5000135</v>
      </c>
    </row>
    <row r="666" spans="1:6">
      <c r="A666" s="299"/>
      <c r="B666" s="288">
        <v>426300</v>
      </c>
      <c r="C666" s="288" t="s">
        <v>462</v>
      </c>
      <c r="D666" s="289">
        <v>60000</v>
      </c>
      <c r="E666" s="289">
        <v>48290</v>
      </c>
      <c r="F666" s="298">
        <f t="shared" si="69"/>
        <v>0.80483333333333329</v>
      </c>
    </row>
    <row r="667" spans="1:6">
      <c r="A667" s="299"/>
      <c r="B667" s="288">
        <v>426400</v>
      </c>
      <c r="C667" s="288" t="s">
        <v>171</v>
      </c>
      <c r="D667" s="289">
        <v>100000</v>
      </c>
      <c r="E667" s="289">
        <v>69499.22</v>
      </c>
      <c r="F667" s="298">
        <f t="shared" si="69"/>
        <v>0.69499220000000006</v>
      </c>
    </row>
    <row r="668" spans="1:6" ht="13.5" thickBot="1">
      <c r="A668" s="358"/>
      <c r="B668" s="306">
        <v>426800</v>
      </c>
      <c r="C668" s="306" t="s">
        <v>116</v>
      </c>
      <c r="D668" s="307">
        <v>50000</v>
      </c>
      <c r="E668" s="307">
        <v>17496</v>
      </c>
      <c r="F668" s="298">
        <f t="shared" si="69"/>
        <v>0.34992000000000001</v>
      </c>
    </row>
    <row r="669" spans="1:6" ht="53.25" customHeight="1" thickBot="1">
      <c r="A669" s="446" t="s">
        <v>295</v>
      </c>
      <c r="B669" s="447"/>
      <c r="C669" s="447"/>
      <c r="D669" s="266">
        <f>SUM(D670+D727+D774++D813+D872+D912+D958)</f>
        <v>236300000</v>
      </c>
      <c r="E669" s="266">
        <f>SUM(E670+E727+E774++E813+E872+E912+E958)</f>
        <v>230256565.92000002</v>
      </c>
      <c r="F669" s="270">
        <f>SUM(E669/D669)</f>
        <v>0.97442473939906904</v>
      </c>
    </row>
    <row r="670" spans="1:6" ht="55.5" customHeight="1" thickBot="1">
      <c r="A670" s="450" t="s">
        <v>222</v>
      </c>
      <c r="B670" s="451"/>
      <c r="C670" s="312"/>
      <c r="D670" s="259">
        <f>SUM(D671+D720)</f>
        <v>37400000</v>
      </c>
      <c r="E670" s="259">
        <f>SUM(E671+E720)</f>
        <v>36252285.140000001</v>
      </c>
      <c r="F670" s="258">
        <f>SUM(E670/D670)</f>
        <v>0.96931243689839575</v>
      </c>
    </row>
    <row r="671" spans="1:6">
      <c r="A671" s="297"/>
      <c r="B671" s="295">
        <v>400000</v>
      </c>
      <c r="C671" s="295" t="s">
        <v>117</v>
      </c>
      <c r="D671" s="296">
        <v>36020000</v>
      </c>
      <c r="E671" s="296">
        <v>34976573.969999999</v>
      </c>
      <c r="F671" s="298">
        <f t="shared" ref="F671:F726" si="70">SUM(E671/D671)</f>
        <v>0.97103203692393114</v>
      </c>
    </row>
    <row r="672" spans="1:6">
      <c r="A672" s="299"/>
      <c r="B672" s="288">
        <v>410000</v>
      </c>
      <c r="C672" s="288" t="s">
        <v>72</v>
      </c>
      <c r="D672" s="289">
        <v>28360000</v>
      </c>
      <c r="E672" s="289">
        <v>29086355.329999998</v>
      </c>
      <c r="F672" s="298">
        <f t="shared" si="70"/>
        <v>1.0256119650916784</v>
      </c>
    </row>
    <row r="673" spans="1:6">
      <c r="A673" s="299"/>
      <c r="B673" s="288">
        <v>411000</v>
      </c>
      <c r="C673" s="288" t="s">
        <v>73</v>
      </c>
      <c r="D673" s="289">
        <v>23500000</v>
      </c>
      <c r="E673" s="289">
        <v>24537288.449999999</v>
      </c>
      <c r="F673" s="298">
        <f t="shared" si="70"/>
        <v>1.0441399340425532</v>
      </c>
    </row>
    <row r="674" spans="1:6">
      <c r="A674" s="299"/>
      <c r="B674" s="288">
        <v>411100</v>
      </c>
      <c r="C674" s="288" t="s">
        <v>74</v>
      </c>
      <c r="D674" s="289">
        <v>23500000</v>
      </c>
      <c r="E674" s="289">
        <v>24537288.449999999</v>
      </c>
      <c r="F674" s="298">
        <f t="shared" si="70"/>
        <v>1.0441399340425532</v>
      </c>
    </row>
    <row r="675" spans="1:6">
      <c r="A675" s="299"/>
      <c r="B675" s="288">
        <v>412000</v>
      </c>
      <c r="C675" s="288" t="s">
        <v>452</v>
      </c>
      <c r="D675" s="289">
        <v>4000000</v>
      </c>
      <c r="E675" s="289">
        <v>3876903.81</v>
      </c>
      <c r="F675" s="298">
        <f t="shared" si="70"/>
        <v>0.96922595249999999</v>
      </c>
    </row>
    <row r="676" spans="1:6">
      <c r="A676" s="299"/>
      <c r="B676" s="288">
        <v>412100</v>
      </c>
      <c r="C676" s="288" t="s">
        <v>453</v>
      </c>
      <c r="D676" s="289">
        <v>2800000</v>
      </c>
      <c r="E676" s="289">
        <v>2678585.33</v>
      </c>
      <c r="F676" s="298">
        <f t="shared" si="70"/>
        <v>0.95663761785714285</v>
      </c>
    </row>
    <row r="677" spans="1:6">
      <c r="A677" s="299"/>
      <c r="B677" s="288">
        <v>412200</v>
      </c>
      <c r="C677" s="288" t="s">
        <v>75</v>
      </c>
      <c r="D677" s="289">
        <v>1200000</v>
      </c>
      <c r="E677" s="289">
        <v>1198318.48</v>
      </c>
      <c r="F677" s="298">
        <f t="shared" si="70"/>
        <v>0.99859873333333327</v>
      </c>
    </row>
    <row r="678" spans="1:6">
      <c r="A678" s="299"/>
      <c r="B678" s="288">
        <v>413000</v>
      </c>
      <c r="C678" s="288" t="s">
        <v>195</v>
      </c>
      <c r="D678" s="289">
        <v>150000</v>
      </c>
      <c r="E678" s="289">
        <v>82192</v>
      </c>
      <c r="F678" s="298">
        <f t="shared" si="70"/>
        <v>0.54794666666666669</v>
      </c>
    </row>
    <row r="679" spans="1:6">
      <c r="A679" s="299"/>
      <c r="B679" s="288">
        <v>413100</v>
      </c>
      <c r="C679" s="288" t="s">
        <v>196</v>
      </c>
      <c r="D679" s="289">
        <v>150000</v>
      </c>
      <c r="E679" s="289">
        <v>82192</v>
      </c>
      <c r="F679" s="298">
        <f t="shared" si="70"/>
        <v>0.54794666666666669</v>
      </c>
    </row>
    <row r="680" spans="1:6">
      <c r="A680" s="299"/>
      <c r="B680" s="288">
        <v>414000</v>
      </c>
      <c r="C680" s="288" t="s">
        <v>93</v>
      </c>
      <c r="D680" s="289">
        <v>350000</v>
      </c>
      <c r="E680" s="289">
        <v>312414.43</v>
      </c>
      <c r="F680" s="298">
        <f t="shared" si="70"/>
        <v>0.89261265714285709</v>
      </c>
    </row>
    <row r="681" spans="1:6">
      <c r="A681" s="299"/>
      <c r="B681" s="288">
        <v>414300</v>
      </c>
      <c r="C681" s="288" t="s">
        <v>169</v>
      </c>
      <c r="D681" s="289">
        <v>320000</v>
      </c>
      <c r="E681" s="289">
        <v>312414.43</v>
      </c>
      <c r="F681" s="298">
        <f t="shared" si="70"/>
        <v>0.97629509375000001</v>
      </c>
    </row>
    <row r="682" spans="1:6">
      <c r="A682" s="299"/>
      <c r="B682" s="288">
        <v>414400</v>
      </c>
      <c r="C682" s="288" t="s">
        <v>454</v>
      </c>
      <c r="D682" s="289">
        <v>30000</v>
      </c>
      <c r="E682" s="289">
        <v>0</v>
      </c>
      <c r="F682" s="298">
        <f t="shared" si="70"/>
        <v>0</v>
      </c>
    </row>
    <row r="683" spans="1:6">
      <c r="A683" s="299"/>
      <c r="B683" s="288">
        <v>415000</v>
      </c>
      <c r="C683" s="288" t="s">
        <v>110</v>
      </c>
      <c r="D683" s="289">
        <v>300000</v>
      </c>
      <c r="E683" s="289">
        <v>277556.64</v>
      </c>
      <c r="F683" s="298">
        <f t="shared" si="70"/>
        <v>0.92518880000000003</v>
      </c>
    </row>
    <row r="684" spans="1:6">
      <c r="A684" s="299"/>
      <c r="B684" s="288">
        <v>415100</v>
      </c>
      <c r="C684" s="288" t="s">
        <v>111</v>
      </c>
      <c r="D684" s="289">
        <v>300000</v>
      </c>
      <c r="E684" s="289">
        <v>277556.64</v>
      </c>
      <c r="F684" s="298">
        <f t="shared" si="70"/>
        <v>0.92518880000000003</v>
      </c>
    </row>
    <row r="685" spans="1:6">
      <c r="A685" s="299"/>
      <c r="B685" s="288">
        <v>416000</v>
      </c>
      <c r="C685" s="288" t="s">
        <v>455</v>
      </c>
      <c r="D685" s="289">
        <v>60000</v>
      </c>
      <c r="E685" s="289">
        <v>0</v>
      </c>
      <c r="F685" s="298">
        <f t="shared" si="70"/>
        <v>0</v>
      </c>
    </row>
    <row r="686" spans="1:6">
      <c r="A686" s="299"/>
      <c r="B686" s="288">
        <v>416100</v>
      </c>
      <c r="C686" s="288" t="s">
        <v>94</v>
      </c>
      <c r="D686" s="289">
        <v>60000</v>
      </c>
      <c r="E686" s="289">
        <v>0</v>
      </c>
      <c r="F686" s="298">
        <f t="shared" si="70"/>
        <v>0</v>
      </c>
    </row>
    <row r="687" spans="1:6">
      <c r="A687" s="299"/>
      <c r="B687" s="288">
        <v>420000</v>
      </c>
      <c r="C687" s="288" t="s">
        <v>91</v>
      </c>
      <c r="D687" s="289">
        <v>7000000</v>
      </c>
      <c r="E687" s="289">
        <v>5234149.9000000004</v>
      </c>
      <c r="F687" s="298">
        <f t="shared" si="70"/>
        <v>0.7477357</v>
      </c>
    </row>
    <row r="688" spans="1:6">
      <c r="A688" s="299"/>
      <c r="B688" s="288">
        <v>421000</v>
      </c>
      <c r="C688" s="288" t="s">
        <v>76</v>
      </c>
      <c r="D688" s="289">
        <v>2060000</v>
      </c>
      <c r="E688" s="289">
        <v>1334236.52</v>
      </c>
      <c r="F688" s="298">
        <f t="shared" si="70"/>
        <v>0.64768763106796112</v>
      </c>
    </row>
    <row r="689" spans="1:6">
      <c r="A689" s="299"/>
      <c r="B689" s="288">
        <v>421100</v>
      </c>
      <c r="C689" s="288" t="s">
        <v>456</v>
      </c>
      <c r="D689" s="289">
        <v>60000</v>
      </c>
      <c r="E689" s="289">
        <v>46089.83</v>
      </c>
      <c r="F689" s="298">
        <f t="shared" si="70"/>
        <v>0.76816383333333338</v>
      </c>
    </row>
    <row r="690" spans="1:6">
      <c r="A690" s="299"/>
      <c r="B690" s="288">
        <v>421200</v>
      </c>
      <c r="C690" s="288" t="s">
        <v>95</v>
      </c>
      <c r="D690" s="289">
        <v>1620000</v>
      </c>
      <c r="E690" s="289">
        <v>1077299</v>
      </c>
      <c r="F690" s="298">
        <f t="shared" si="70"/>
        <v>0.66499938271604941</v>
      </c>
    </row>
    <row r="691" spans="1:6">
      <c r="A691" s="299"/>
      <c r="B691" s="288">
        <v>421300</v>
      </c>
      <c r="C691" s="288" t="s">
        <v>96</v>
      </c>
      <c r="D691" s="289">
        <v>30000</v>
      </c>
      <c r="E691" s="289">
        <v>11133</v>
      </c>
      <c r="F691" s="298">
        <f t="shared" si="70"/>
        <v>0.37109999999999999</v>
      </c>
    </row>
    <row r="692" spans="1:6">
      <c r="A692" s="299"/>
      <c r="B692" s="288">
        <v>421400</v>
      </c>
      <c r="C692" s="288" t="s">
        <v>97</v>
      </c>
      <c r="D692" s="289">
        <v>200000</v>
      </c>
      <c r="E692" s="289">
        <v>174714.69</v>
      </c>
      <c r="F692" s="298">
        <f t="shared" si="70"/>
        <v>0.87357344999999997</v>
      </c>
    </row>
    <row r="693" spans="1:6">
      <c r="A693" s="299"/>
      <c r="B693" s="288">
        <v>421500</v>
      </c>
      <c r="C693" s="288" t="s">
        <v>98</v>
      </c>
      <c r="D693" s="289">
        <v>150000</v>
      </c>
      <c r="E693" s="289">
        <v>25000</v>
      </c>
      <c r="F693" s="298">
        <f t="shared" si="70"/>
        <v>0.16666666666666666</v>
      </c>
    </row>
    <row r="694" spans="1:6">
      <c r="A694" s="299"/>
      <c r="B694" s="288">
        <v>422000</v>
      </c>
      <c r="C694" s="288" t="s">
        <v>78</v>
      </c>
      <c r="D694" s="289">
        <v>50000</v>
      </c>
      <c r="E694" s="289">
        <v>0</v>
      </c>
      <c r="F694" s="298">
        <f t="shared" si="70"/>
        <v>0</v>
      </c>
    </row>
    <row r="695" spans="1:6">
      <c r="A695" s="299"/>
      <c r="B695" s="288">
        <v>422100</v>
      </c>
      <c r="C695" s="288" t="s">
        <v>79</v>
      </c>
      <c r="D695" s="289">
        <v>50000</v>
      </c>
      <c r="E695" s="289">
        <v>0</v>
      </c>
      <c r="F695" s="298">
        <f t="shared" si="70"/>
        <v>0</v>
      </c>
    </row>
    <row r="696" spans="1:6">
      <c r="A696" s="299"/>
      <c r="B696" s="288">
        <v>423000</v>
      </c>
      <c r="C696" s="288" t="s">
        <v>80</v>
      </c>
      <c r="D696" s="289">
        <v>3100000</v>
      </c>
      <c r="E696" s="289">
        <v>2444275.34</v>
      </c>
      <c r="F696" s="298">
        <f t="shared" si="70"/>
        <v>0.78847591612903223</v>
      </c>
    </row>
    <row r="697" spans="1:6">
      <c r="A697" s="299"/>
      <c r="B697" s="288">
        <v>423200</v>
      </c>
      <c r="C697" s="288" t="s">
        <v>99</v>
      </c>
      <c r="D697" s="289">
        <v>540000</v>
      </c>
      <c r="E697" s="289">
        <v>491600</v>
      </c>
      <c r="F697" s="298">
        <f t="shared" si="70"/>
        <v>0.91037037037037039</v>
      </c>
    </row>
    <row r="698" spans="1:6">
      <c r="A698" s="299"/>
      <c r="B698" s="288">
        <v>423300</v>
      </c>
      <c r="C698" s="288" t="s">
        <v>458</v>
      </c>
      <c r="D698" s="289">
        <v>30000</v>
      </c>
      <c r="E698" s="289">
        <v>30000</v>
      </c>
      <c r="F698" s="298">
        <f t="shared" si="70"/>
        <v>1</v>
      </c>
    </row>
    <row r="699" spans="1:6">
      <c r="A699" s="299"/>
      <c r="B699" s="288">
        <v>423400</v>
      </c>
      <c r="C699" s="288" t="s">
        <v>82</v>
      </c>
      <c r="D699" s="289">
        <v>850000</v>
      </c>
      <c r="E699" s="289">
        <v>804440</v>
      </c>
      <c r="F699" s="298">
        <f t="shared" si="70"/>
        <v>0.94640000000000002</v>
      </c>
    </row>
    <row r="700" spans="1:6">
      <c r="A700" s="299"/>
      <c r="B700" s="288">
        <v>423500</v>
      </c>
      <c r="C700" s="288" t="s">
        <v>168</v>
      </c>
      <c r="D700" s="289">
        <v>950000</v>
      </c>
      <c r="E700" s="289">
        <v>458720</v>
      </c>
      <c r="F700" s="298">
        <f t="shared" si="70"/>
        <v>0.48286315789473683</v>
      </c>
    </row>
    <row r="701" spans="1:6">
      <c r="A701" s="299"/>
      <c r="B701" s="288">
        <v>423600</v>
      </c>
      <c r="C701" s="288" t="s">
        <v>170</v>
      </c>
      <c r="D701" s="289">
        <v>160000</v>
      </c>
      <c r="E701" s="289">
        <v>142586</v>
      </c>
      <c r="F701" s="298">
        <f t="shared" si="70"/>
        <v>0.89116249999999997</v>
      </c>
    </row>
    <row r="702" spans="1:6">
      <c r="A702" s="299"/>
      <c r="B702" s="288">
        <v>423700</v>
      </c>
      <c r="C702" s="288" t="s">
        <v>83</v>
      </c>
      <c r="D702" s="289">
        <v>70000</v>
      </c>
      <c r="E702" s="289">
        <v>44339.6</v>
      </c>
      <c r="F702" s="298">
        <f t="shared" si="70"/>
        <v>0.63342285714285718</v>
      </c>
    </row>
    <row r="703" spans="1:6">
      <c r="A703" s="299"/>
      <c r="B703" s="288">
        <v>423900</v>
      </c>
      <c r="C703" s="288" t="s">
        <v>84</v>
      </c>
      <c r="D703" s="289">
        <v>500000</v>
      </c>
      <c r="E703" s="289">
        <v>472589.74</v>
      </c>
      <c r="F703" s="298">
        <f t="shared" si="70"/>
        <v>0.94517947999999996</v>
      </c>
    </row>
    <row r="704" spans="1:6">
      <c r="A704" s="299"/>
      <c r="B704" s="288">
        <v>424000</v>
      </c>
      <c r="C704" s="288" t="s">
        <v>85</v>
      </c>
      <c r="D704" s="289">
        <v>430000</v>
      </c>
      <c r="E704" s="289">
        <v>289776.63</v>
      </c>
      <c r="F704" s="298">
        <f t="shared" si="70"/>
        <v>0.67389913953488378</v>
      </c>
    </row>
    <row r="705" spans="1:6">
      <c r="A705" s="299"/>
      <c r="B705" s="288">
        <v>424200</v>
      </c>
      <c r="C705" s="288" t="s">
        <v>112</v>
      </c>
      <c r="D705" s="289">
        <v>320000</v>
      </c>
      <c r="E705" s="289">
        <v>180468.63</v>
      </c>
      <c r="F705" s="298">
        <f t="shared" si="70"/>
        <v>0.56396446875000006</v>
      </c>
    </row>
    <row r="706" spans="1:6">
      <c r="A706" s="299"/>
      <c r="B706" s="288">
        <v>424900</v>
      </c>
      <c r="C706" s="288" t="s">
        <v>86</v>
      </c>
      <c r="D706" s="289">
        <v>110000</v>
      </c>
      <c r="E706" s="289">
        <v>109308</v>
      </c>
      <c r="F706" s="298">
        <f t="shared" si="70"/>
        <v>0.99370909090909088</v>
      </c>
    </row>
    <row r="707" spans="1:6">
      <c r="A707" s="299"/>
      <c r="B707" s="288">
        <v>425000</v>
      </c>
      <c r="C707" s="288" t="s">
        <v>460</v>
      </c>
      <c r="D707" s="289">
        <v>650000</v>
      </c>
      <c r="E707" s="289">
        <v>579209.15</v>
      </c>
      <c r="F707" s="298">
        <f t="shared" si="70"/>
        <v>0.89109100000000008</v>
      </c>
    </row>
    <row r="708" spans="1:6">
      <c r="A708" s="299"/>
      <c r="B708" s="288">
        <v>425100</v>
      </c>
      <c r="C708" s="288" t="s">
        <v>461</v>
      </c>
      <c r="D708" s="289">
        <v>350000</v>
      </c>
      <c r="E708" s="289">
        <v>341421.15</v>
      </c>
      <c r="F708" s="298">
        <f t="shared" si="70"/>
        <v>0.97548900000000005</v>
      </c>
    </row>
    <row r="709" spans="1:6">
      <c r="A709" s="299"/>
      <c r="B709" s="288">
        <v>425200</v>
      </c>
      <c r="C709" s="288" t="s">
        <v>115</v>
      </c>
      <c r="D709" s="289">
        <v>300000</v>
      </c>
      <c r="E709" s="289">
        <v>237788</v>
      </c>
      <c r="F709" s="298">
        <f t="shared" si="70"/>
        <v>0.7926266666666667</v>
      </c>
    </row>
    <row r="710" spans="1:6">
      <c r="A710" s="299"/>
      <c r="B710" s="288">
        <v>426000</v>
      </c>
      <c r="C710" s="288" t="s">
        <v>87</v>
      </c>
      <c r="D710" s="289">
        <v>710000</v>
      </c>
      <c r="E710" s="289">
        <v>586652.26</v>
      </c>
      <c r="F710" s="298">
        <f t="shared" si="70"/>
        <v>0.82627078873239435</v>
      </c>
    </row>
    <row r="711" spans="1:6">
      <c r="A711" s="299"/>
      <c r="B711" s="288">
        <v>426100</v>
      </c>
      <c r="C711" s="288" t="s">
        <v>101</v>
      </c>
      <c r="D711" s="289">
        <v>110000</v>
      </c>
      <c r="E711" s="289">
        <v>93846.399999999994</v>
      </c>
      <c r="F711" s="298">
        <f t="shared" si="70"/>
        <v>0.85314909090909086</v>
      </c>
    </row>
    <row r="712" spans="1:6">
      <c r="A712" s="299"/>
      <c r="B712" s="288">
        <v>426300</v>
      </c>
      <c r="C712" s="288" t="s">
        <v>462</v>
      </c>
      <c r="D712" s="289">
        <v>60000</v>
      </c>
      <c r="E712" s="289">
        <v>43455</v>
      </c>
      <c r="F712" s="298">
        <f t="shared" si="70"/>
        <v>0.72424999999999995</v>
      </c>
    </row>
    <row r="713" spans="1:6">
      <c r="A713" s="299"/>
      <c r="B713" s="288">
        <v>426400</v>
      </c>
      <c r="C713" s="288" t="s">
        <v>171</v>
      </c>
      <c r="D713" s="289">
        <v>30000</v>
      </c>
      <c r="E713" s="289">
        <v>0</v>
      </c>
      <c r="F713" s="298">
        <f t="shared" si="70"/>
        <v>0</v>
      </c>
    </row>
    <row r="714" spans="1:6">
      <c r="A714" s="299"/>
      <c r="B714" s="288">
        <v>426600</v>
      </c>
      <c r="C714" s="288" t="s">
        <v>113</v>
      </c>
      <c r="D714" s="289">
        <v>150000</v>
      </c>
      <c r="E714" s="289">
        <v>147247</v>
      </c>
      <c r="F714" s="298">
        <f t="shared" si="70"/>
        <v>0.98164666666666667</v>
      </c>
    </row>
    <row r="715" spans="1:6">
      <c r="A715" s="299"/>
      <c r="B715" s="288">
        <v>426800</v>
      </c>
      <c r="C715" s="288" t="s">
        <v>116</v>
      </c>
      <c r="D715" s="289">
        <v>160000</v>
      </c>
      <c r="E715" s="289">
        <v>138946</v>
      </c>
      <c r="F715" s="298">
        <f t="shared" si="70"/>
        <v>0.86841250000000003</v>
      </c>
    </row>
    <row r="716" spans="1:6">
      <c r="A716" s="299"/>
      <c r="B716" s="288">
        <v>426900</v>
      </c>
      <c r="C716" s="288" t="s">
        <v>88</v>
      </c>
      <c r="D716" s="289">
        <v>200000</v>
      </c>
      <c r="E716" s="289">
        <v>163157.85999999999</v>
      </c>
      <c r="F716" s="298">
        <f t="shared" si="70"/>
        <v>0.81578929999999994</v>
      </c>
    </row>
    <row r="717" spans="1:6">
      <c r="A717" s="299"/>
      <c r="B717" s="288">
        <v>480000</v>
      </c>
      <c r="C717" s="288" t="s">
        <v>53</v>
      </c>
      <c r="D717" s="289">
        <v>660000</v>
      </c>
      <c r="E717" s="289">
        <v>656068.74</v>
      </c>
      <c r="F717" s="298">
        <f t="shared" si="70"/>
        <v>0.99404354545454543</v>
      </c>
    </row>
    <row r="718" spans="1:6">
      <c r="A718" s="299"/>
      <c r="B718" s="288">
        <v>483000</v>
      </c>
      <c r="C718" s="288" t="s">
        <v>468</v>
      </c>
      <c r="D718" s="289">
        <v>660000</v>
      </c>
      <c r="E718" s="289">
        <v>656068.74</v>
      </c>
      <c r="F718" s="298">
        <f t="shared" si="70"/>
        <v>0.99404354545454543</v>
      </c>
    </row>
    <row r="719" spans="1:6">
      <c r="A719" s="299"/>
      <c r="B719" s="288">
        <v>483100</v>
      </c>
      <c r="C719" s="288" t="s">
        <v>469</v>
      </c>
      <c r="D719" s="289">
        <v>660000</v>
      </c>
      <c r="E719" s="289">
        <v>656068.74</v>
      </c>
      <c r="F719" s="298">
        <f t="shared" si="70"/>
        <v>0.99404354545454543</v>
      </c>
    </row>
    <row r="720" spans="1:6">
      <c r="A720" s="299"/>
      <c r="B720" s="288">
        <v>500000</v>
      </c>
      <c r="C720" s="288" t="s">
        <v>54</v>
      </c>
      <c r="D720" s="289">
        <v>1380000</v>
      </c>
      <c r="E720" s="289">
        <v>1275711.17</v>
      </c>
      <c r="F720" s="298">
        <f t="shared" si="70"/>
        <v>0.92442838405797101</v>
      </c>
    </row>
    <row r="721" spans="1:6">
      <c r="A721" s="299"/>
      <c r="B721" s="288">
        <v>510000</v>
      </c>
      <c r="C721" s="288" t="s">
        <v>55</v>
      </c>
      <c r="D721" s="289">
        <v>1380000</v>
      </c>
      <c r="E721" s="289">
        <v>1275711.17</v>
      </c>
      <c r="F721" s="298">
        <f t="shared" si="70"/>
        <v>0.92442838405797101</v>
      </c>
    </row>
    <row r="722" spans="1:6">
      <c r="A722" s="299"/>
      <c r="B722" s="288">
        <v>512000</v>
      </c>
      <c r="C722" s="288" t="s">
        <v>107</v>
      </c>
      <c r="D722" s="289">
        <v>900000</v>
      </c>
      <c r="E722" s="289">
        <v>830234</v>
      </c>
      <c r="F722" s="298">
        <f t="shared" si="70"/>
        <v>0.9224822222222222</v>
      </c>
    </row>
    <row r="723" spans="1:6">
      <c r="A723" s="299"/>
      <c r="B723" s="288">
        <v>512200</v>
      </c>
      <c r="C723" s="288" t="s">
        <v>108</v>
      </c>
      <c r="D723" s="289">
        <v>700000</v>
      </c>
      <c r="E723" s="289">
        <v>678718</v>
      </c>
      <c r="F723" s="298">
        <f t="shared" si="70"/>
        <v>0.96959714285714282</v>
      </c>
    </row>
    <row r="724" spans="1:6">
      <c r="A724" s="299"/>
      <c r="B724" s="288">
        <v>512800</v>
      </c>
      <c r="C724" s="288" t="s">
        <v>173</v>
      </c>
      <c r="D724" s="289">
        <v>200000</v>
      </c>
      <c r="E724" s="289">
        <v>151516</v>
      </c>
      <c r="F724" s="298">
        <f t="shared" si="70"/>
        <v>0.75758000000000003</v>
      </c>
    </row>
    <row r="725" spans="1:6">
      <c r="A725" s="299"/>
      <c r="B725" s="288">
        <v>515000</v>
      </c>
      <c r="C725" s="288" t="s">
        <v>118</v>
      </c>
      <c r="D725" s="289">
        <v>480000</v>
      </c>
      <c r="E725" s="289">
        <v>445477.17</v>
      </c>
      <c r="F725" s="298">
        <f t="shared" si="70"/>
        <v>0.92807743749999994</v>
      </c>
    </row>
    <row r="726" spans="1:6" ht="13.5" thickBot="1">
      <c r="A726" s="358"/>
      <c r="B726" s="306">
        <v>515100</v>
      </c>
      <c r="C726" s="306" t="s">
        <v>118</v>
      </c>
      <c r="D726" s="307">
        <v>480000</v>
      </c>
      <c r="E726" s="307">
        <v>445477.17</v>
      </c>
      <c r="F726" s="298">
        <f t="shared" si="70"/>
        <v>0.92807743749999994</v>
      </c>
    </row>
    <row r="727" spans="1:6" ht="43.5" customHeight="1" thickBot="1">
      <c r="A727" s="442" t="s">
        <v>223</v>
      </c>
      <c r="B727" s="443"/>
      <c r="C727" s="265"/>
      <c r="D727" s="259">
        <f>SUM(D728+D770)</f>
        <v>19900000</v>
      </c>
      <c r="E727" s="259">
        <f>SUM(E728+E770)</f>
        <v>17910705.949999999</v>
      </c>
      <c r="F727" s="258">
        <f>SUM(E727/D727)</f>
        <v>0.90003547487437185</v>
      </c>
    </row>
    <row r="728" spans="1:6">
      <c r="A728" s="297"/>
      <c r="B728" s="295">
        <v>400000</v>
      </c>
      <c r="C728" s="295" t="s">
        <v>117</v>
      </c>
      <c r="D728" s="296">
        <v>19700000</v>
      </c>
      <c r="E728" s="296">
        <v>17815705.949999999</v>
      </c>
      <c r="F728" s="298">
        <f t="shared" ref="F728:F773" si="71">SUM(E728/D728)</f>
        <v>0.90435055583756341</v>
      </c>
    </row>
    <row r="729" spans="1:6">
      <c r="A729" s="299"/>
      <c r="B729" s="288">
        <v>410000</v>
      </c>
      <c r="C729" s="288" t="s">
        <v>72</v>
      </c>
      <c r="D729" s="289">
        <v>12380000</v>
      </c>
      <c r="E729" s="289">
        <v>12605740.67</v>
      </c>
      <c r="F729" s="298">
        <f t="shared" si="71"/>
        <v>1.0182343029079159</v>
      </c>
    </row>
    <row r="730" spans="1:6">
      <c r="A730" s="299"/>
      <c r="B730" s="288">
        <v>411000</v>
      </c>
      <c r="C730" s="288" t="s">
        <v>73</v>
      </c>
      <c r="D730" s="289">
        <v>10300000</v>
      </c>
      <c r="E730" s="289">
        <v>10814613.310000001</v>
      </c>
      <c r="F730" s="298">
        <f t="shared" si="71"/>
        <v>1.0499624572815534</v>
      </c>
    </row>
    <row r="731" spans="1:6">
      <c r="A731" s="299"/>
      <c r="B731" s="288">
        <v>411100</v>
      </c>
      <c r="C731" s="288" t="s">
        <v>74</v>
      </c>
      <c r="D731" s="289">
        <v>10300000</v>
      </c>
      <c r="E731" s="289">
        <v>10814613.310000001</v>
      </c>
      <c r="F731" s="298">
        <f t="shared" si="71"/>
        <v>1.0499624572815534</v>
      </c>
    </row>
    <row r="732" spans="1:6">
      <c r="A732" s="299"/>
      <c r="B732" s="288">
        <v>412000</v>
      </c>
      <c r="C732" s="288" t="s">
        <v>452</v>
      </c>
      <c r="D732" s="289">
        <v>1750000</v>
      </c>
      <c r="E732" s="289">
        <v>1695745.86</v>
      </c>
      <c r="F732" s="298">
        <f t="shared" si="71"/>
        <v>0.96899763428571439</v>
      </c>
    </row>
    <row r="733" spans="1:6">
      <c r="A733" s="299"/>
      <c r="B733" s="288">
        <v>412100</v>
      </c>
      <c r="C733" s="288" t="s">
        <v>453</v>
      </c>
      <c r="D733" s="289">
        <v>1200000</v>
      </c>
      <c r="E733" s="289">
        <v>1172385.0900000001</v>
      </c>
      <c r="F733" s="298">
        <f t="shared" si="71"/>
        <v>0.97698757500000011</v>
      </c>
    </row>
    <row r="734" spans="1:6">
      <c r="A734" s="299"/>
      <c r="B734" s="288">
        <v>412200</v>
      </c>
      <c r="C734" s="288" t="s">
        <v>75</v>
      </c>
      <c r="D734" s="289">
        <v>550000</v>
      </c>
      <c r="E734" s="289">
        <v>523360.77</v>
      </c>
      <c r="F734" s="298">
        <f t="shared" si="71"/>
        <v>0.95156503636363643</v>
      </c>
    </row>
    <row r="735" spans="1:6">
      <c r="A735" s="299"/>
      <c r="B735" s="288">
        <v>413000</v>
      </c>
      <c r="C735" s="288" t="s">
        <v>195</v>
      </c>
      <c r="D735" s="289">
        <v>20000</v>
      </c>
      <c r="E735" s="289">
        <v>0</v>
      </c>
      <c r="F735" s="298">
        <f t="shared" si="71"/>
        <v>0</v>
      </c>
    </row>
    <row r="736" spans="1:6">
      <c r="A736" s="299"/>
      <c r="B736" s="288">
        <v>413100</v>
      </c>
      <c r="C736" s="288" t="s">
        <v>196</v>
      </c>
      <c r="D736" s="289">
        <v>20000</v>
      </c>
      <c r="E736" s="289">
        <v>0</v>
      </c>
      <c r="F736" s="298">
        <f t="shared" si="71"/>
        <v>0</v>
      </c>
    </row>
    <row r="737" spans="1:6">
      <c r="A737" s="299"/>
      <c r="B737" s="288">
        <v>414000</v>
      </c>
      <c r="C737" s="288" t="s">
        <v>93</v>
      </c>
      <c r="D737" s="289">
        <v>160000</v>
      </c>
      <c r="E737" s="289">
        <v>0</v>
      </c>
      <c r="F737" s="298">
        <f t="shared" si="71"/>
        <v>0</v>
      </c>
    </row>
    <row r="738" spans="1:6">
      <c r="A738" s="299"/>
      <c r="B738" s="288">
        <v>414300</v>
      </c>
      <c r="C738" s="288" t="s">
        <v>169</v>
      </c>
      <c r="D738" s="289">
        <v>110000</v>
      </c>
      <c r="E738" s="289">
        <v>0</v>
      </c>
      <c r="F738" s="298">
        <f t="shared" si="71"/>
        <v>0</v>
      </c>
    </row>
    <row r="739" spans="1:6">
      <c r="A739" s="299"/>
      <c r="B739" s="288">
        <v>414400</v>
      </c>
      <c r="C739" s="288" t="s">
        <v>454</v>
      </c>
      <c r="D739" s="289">
        <v>50000</v>
      </c>
      <c r="E739" s="289">
        <v>0</v>
      </c>
      <c r="F739" s="298">
        <f t="shared" si="71"/>
        <v>0</v>
      </c>
    </row>
    <row r="740" spans="1:6">
      <c r="A740" s="299"/>
      <c r="B740" s="288">
        <v>415000</v>
      </c>
      <c r="C740" s="288" t="s">
        <v>110</v>
      </c>
      <c r="D740" s="289">
        <v>100000</v>
      </c>
      <c r="E740" s="289">
        <v>95381.5</v>
      </c>
      <c r="F740" s="298">
        <f t="shared" si="71"/>
        <v>0.95381499999999997</v>
      </c>
    </row>
    <row r="741" spans="1:6">
      <c r="A741" s="299"/>
      <c r="B741" s="288">
        <v>415100</v>
      </c>
      <c r="C741" s="288" t="s">
        <v>111</v>
      </c>
      <c r="D741" s="289">
        <v>100000</v>
      </c>
      <c r="E741" s="289">
        <v>95381.5</v>
      </c>
      <c r="F741" s="298">
        <f t="shared" si="71"/>
        <v>0.95381499999999997</v>
      </c>
    </row>
    <row r="742" spans="1:6">
      <c r="A742" s="299"/>
      <c r="B742" s="288">
        <v>416000</v>
      </c>
      <c r="C742" s="288" t="s">
        <v>455</v>
      </c>
      <c r="D742" s="289">
        <v>50000</v>
      </c>
      <c r="E742" s="289">
        <v>0</v>
      </c>
      <c r="F742" s="298">
        <f t="shared" si="71"/>
        <v>0</v>
      </c>
    </row>
    <row r="743" spans="1:6">
      <c r="A743" s="299"/>
      <c r="B743" s="288">
        <v>416100</v>
      </c>
      <c r="C743" s="288" t="s">
        <v>94</v>
      </c>
      <c r="D743" s="289">
        <v>50000</v>
      </c>
      <c r="E743" s="289">
        <v>0</v>
      </c>
      <c r="F743" s="298">
        <f t="shared" si="71"/>
        <v>0</v>
      </c>
    </row>
    <row r="744" spans="1:6">
      <c r="A744" s="299"/>
      <c r="B744" s="288">
        <v>420000</v>
      </c>
      <c r="C744" s="288" t="s">
        <v>91</v>
      </c>
      <c r="D744" s="289">
        <v>7320000</v>
      </c>
      <c r="E744" s="289">
        <v>5209965.28</v>
      </c>
      <c r="F744" s="298">
        <f t="shared" si="71"/>
        <v>0.71174389071038258</v>
      </c>
    </row>
    <row r="745" spans="1:6">
      <c r="A745" s="299"/>
      <c r="B745" s="288">
        <v>421000</v>
      </c>
      <c r="C745" s="288" t="s">
        <v>76</v>
      </c>
      <c r="D745" s="289">
        <v>890000</v>
      </c>
      <c r="E745" s="289">
        <v>802906.14</v>
      </c>
      <c r="F745" s="298">
        <f t="shared" si="71"/>
        <v>0.90214173033707867</v>
      </c>
    </row>
    <row r="746" spans="1:6">
      <c r="A746" s="299"/>
      <c r="B746" s="288">
        <v>421100</v>
      </c>
      <c r="C746" s="288" t="s">
        <v>456</v>
      </c>
      <c r="D746" s="289">
        <v>40000</v>
      </c>
      <c r="E746" s="289">
        <v>0</v>
      </c>
      <c r="F746" s="298">
        <f t="shared" si="71"/>
        <v>0</v>
      </c>
    </row>
    <row r="747" spans="1:6">
      <c r="A747" s="299"/>
      <c r="B747" s="288">
        <v>421200</v>
      </c>
      <c r="C747" s="288" t="s">
        <v>95</v>
      </c>
      <c r="D747" s="289">
        <v>400000</v>
      </c>
      <c r="E747" s="289">
        <v>355701.89</v>
      </c>
      <c r="F747" s="298">
        <f t="shared" si="71"/>
        <v>0.88925472500000002</v>
      </c>
    </row>
    <row r="748" spans="1:6">
      <c r="A748" s="299"/>
      <c r="B748" s="288">
        <v>421300</v>
      </c>
      <c r="C748" s="288" t="s">
        <v>96</v>
      </c>
      <c r="D748" s="289">
        <v>110000</v>
      </c>
      <c r="E748" s="289">
        <v>97342</v>
      </c>
      <c r="F748" s="298">
        <f t="shared" si="71"/>
        <v>0.88492727272727267</v>
      </c>
    </row>
    <row r="749" spans="1:6">
      <c r="A749" s="299"/>
      <c r="B749" s="288">
        <v>421400</v>
      </c>
      <c r="C749" s="288" t="s">
        <v>97</v>
      </c>
      <c r="D749" s="289">
        <v>260000</v>
      </c>
      <c r="E749" s="289">
        <v>278288.25</v>
      </c>
      <c r="F749" s="298">
        <f t="shared" si="71"/>
        <v>1.070339423076923</v>
      </c>
    </row>
    <row r="750" spans="1:6">
      <c r="A750" s="299"/>
      <c r="B750" s="288">
        <v>421500</v>
      </c>
      <c r="C750" s="288" t="s">
        <v>98</v>
      </c>
      <c r="D750" s="289">
        <v>80000</v>
      </c>
      <c r="E750" s="289">
        <v>71574</v>
      </c>
      <c r="F750" s="298">
        <f t="shared" si="71"/>
        <v>0.894675</v>
      </c>
    </row>
    <row r="751" spans="1:6">
      <c r="A751" s="299"/>
      <c r="B751" s="288">
        <v>422000</v>
      </c>
      <c r="C751" s="288" t="s">
        <v>78</v>
      </c>
      <c r="D751" s="289">
        <v>50000</v>
      </c>
      <c r="E751" s="289">
        <v>0</v>
      </c>
      <c r="F751" s="298">
        <f t="shared" si="71"/>
        <v>0</v>
      </c>
    </row>
    <row r="752" spans="1:6">
      <c r="A752" s="299"/>
      <c r="B752" s="288">
        <v>422100</v>
      </c>
      <c r="C752" s="288" t="s">
        <v>79</v>
      </c>
      <c r="D752" s="289">
        <v>50000</v>
      </c>
      <c r="E752" s="289">
        <v>0</v>
      </c>
      <c r="F752" s="298">
        <f t="shared" si="71"/>
        <v>0</v>
      </c>
    </row>
    <row r="753" spans="1:6">
      <c r="A753" s="299"/>
      <c r="B753" s="288">
        <v>423000</v>
      </c>
      <c r="C753" s="288" t="s">
        <v>80</v>
      </c>
      <c r="D753" s="289">
        <v>680000</v>
      </c>
      <c r="E753" s="289">
        <v>381688.08</v>
      </c>
      <c r="F753" s="298">
        <f t="shared" si="71"/>
        <v>0.56130599999999997</v>
      </c>
    </row>
    <row r="754" spans="1:6">
      <c r="A754" s="299"/>
      <c r="B754" s="288">
        <v>423200</v>
      </c>
      <c r="C754" s="288" t="s">
        <v>99</v>
      </c>
      <c r="D754" s="289">
        <v>60000</v>
      </c>
      <c r="E754" s="289">
        <v>54000</v>
      </c>
      <c r="F754" s="298">
        <f t="shared" si="71"/>
        <v>0.9</v>
      </c>
    </row>
    <row r="755" spans="1:6">
      <c r="A755" s="299"/>
      <c r="B755" s="288">
        <v>423300</v>
      </c>
      <c r="C755" s="288" t="s">
        <v>458</v>
      </c>
      <c r="D755" s="289">
        <v>60000</v>
      </c>
      <c r="E755" s="289">
        <v>59374.74</v>
      </c>
      <c r="F755" s="298">
        <f t="shared" si="71"/>
        <v>0.98957899999999999</v>
      </c>
    </row>
    <row r="756" spans="1:6">
      <c r="A756" s="299"/>
      <c r="B756" s="288">
        <v>423400</v>
      </c>
      <c r="C756" s="288" t="s">
        <v>82</v>
      </c>
      <c r="D756" s="289">
        <v>260000</v>
      </c>
      <c r="E756" s="289">
        <v>252440</v>
      </c>
      <c r="F756" s="298">
        <f t="shared" si="71"/>
        <v>0.97092307692307689</v>
      </c>
    </row>
    <row r="757" spans="1:6">
      <c r="A757" s="299"/>
      <c r="B757" s="288">
        <v>423500</v>
      </c>
      <c r="C757" s="288" t="s">
        <v>168</v>
      </c>
      <c r="D757" s="289">
        <v>150000</v>
      </c>
      <c r="E757" s="289">
        <v>15873.34</v>
      </c>
      <c r="F757" s="298">
        <f t="shared" si="71"/>
        <v>0.10582226666666666</v>
      </c>
    </row>
    <row r="758" spans="1:6">
      <c r="A758" s="299"/>
      <c r="B758" s="288">
        <v>423600</v>
      </c>
      <c r="C758" s="288" t="s">
        <v>170</v>
      </c>
      <c r="D758" s="289">
        <v>50000</v>
      </c>
      <c r="E758" s="289">
        <v>0</v>
      </c>
      <c r="F758" s="298">
        <f t="shared" si="71"/>
        <v>0</v>
      </c>
    </row>
    <row r="759" spans="1:6">
      <c r="A759" s="299"/>
      <c r="B759" s="288">
        <v>423700</v>
      </c>
      <c r="C759" s="288" t="s">
        <v>83</v>
      </c>
      <c r="D759" s="289">
        <v>100000</v>
      </c>
      <c r="E759" s="289">
        <v>0</v>
      </c>
      <c r="F759" s="298">
        <f t="shared" si="71"/>
        <v>0</v>
      </c>
    </row>
    <row r="760" spans="1:6">
      <c r="A760" s="299"/>
      <c r="B760" s="288">
        <v>424000</v>
      </c>
      <c r="C760" s="288" t="s">
        <v>85</v>
      </c>
      <c r="D760" s="289">
        <v>5400000</v>
      </c>
      <c r="E760" s="289">
        <v>3927520.56</v>
      </c>
      <c r="F760" s="298">
        <f t="shared" si="71"/>
        <v>0.72731862222222221</v>
      </c>
    </row>
    <row r="761" spans="1:6">
      <c r="A761" s="299"/>
      <c r="B761" s="288">
        <v>424200</v>
      </c>
      <c r="C761" s="288" t="s">
        <v>112</v>
      </c>
      <c r="D761" s="289">
        <v>5400000</v>
      </c>
      <c r="E761" s="289">
        <v>3927520.56</v>
      </c>
      <c r="F761" s="298">
        <f t="shared" si="71"/>
        <v>0.72731862222222221</v>
      </c>
    </row>
    <row r="762" spans="1:6">
      <c r="A762" s="299"/>
      <c r="B762" s="288">
        <v>425000</v>
      </c>
      <c r="C762" s="288" t="s">
        <v>460</v>
      </c>
      <c r="D762" s="289">
        <v>100000</v>
      </c>
      <c r="E762" s="289">
        <v>8750</v>
      </c>
      <c r="F762" s="298">
        <f t="shared" si="71"/>
        <v>8.7499999999999994E-2</v>
      </c>
    </row>
    <row r="763" spans="1:6">
      <c r="A763" s="299"/>
      <c r="B763" s="288">
        <v>425100</v>
      </c>
      <c r="C763" s="288" t="s">
        <v>461</v>
      </c>
      <c r="D763" s="289">
        <v>50000</v>
      </c>
      <c r="E763" s="289">
        <v>5050</v>
      </c>
      <c r="F763" s="298">
        <f t="shared" si="71"/>
        <v>0.10100000000000001</v>
      </c>
    </row>
    <row r="764" spans="1:6">
      <c r="A764" s="299"/>
      <c r="B764" s="288">
        <v>425200</v>
      </c>
      <c r="C764" s="288" t="s">
        <v>115</v>
      </c>
      <c r="D764" s="289">
        <v>50000</v>
      </c>
      <c r="E764" s="289">
        <v>3700</v>
      </c>
      <c r="F764" s="298">
        <f t="shared" si="71"/>
        <v>7.3999999999999996E-2</v>
      </c>
    </row>
    <row r="765" spans="1:6">
      <c r="A765" s="299"/>
      <c r="B765" s="288">
        <v>426000</v>
      </c>
      <c r="C765" s="288" t="s">
        <v>87</v>
      </c>
      <c r="D765" s="289">
        <v>200000</v>
      </c>
      <c r="E765" s="289">
        <v>89100.5</v>
      </c>
      <c r="F765" s="298">
        <f t="shared" si="71"/>
        <v>0.44550250000000002</v>
      </c>
    </row>
    <row r="766" spans="1:6">
      <c r="A766" s="299"/>
      <c r="B766" s="288">
        <v>426100</v>
      </c>
      <c r="C766" s="288" t="s">
        <v>101</v>
      </c>
      <c r="D766" s="289">
        <v>50000</v>
      </c>
      <c r="E766" s="289">
        <v>20712</v>
      </c>
      <c r="F766" s="298">
        <f t="shared" si="71"/>
        <v>0.41424</v>
      </c>
    </row>
    <row r="767" spans="1:6">
      <c r="A767" s="299"/>
      <c r="B767" s="288">
        <v>426300</v>
      </c>
      <c r="C767" s="288" t="s">
        <v>462</v>
      </c>
      <c r="D767" s="289">
        <v>50000</v>
      </c>
      <c r="E767" s="289">
        <v>0</v>
      </c>
      <c r="F767" s="298">
        <f t="shared" si="71"/>
        <v>0</v>
      </c>
    </row>
    <row r="768" spans="1:6">
      <c r="A768" s="299"/>
      <c r="B768" s="288">
        <v>426800</v>
      </c>
      <c r="C768" s="288" t="s">
        <v>116</v>
      </c>
      <c r="D768" s="289">
        <v>50000</v>
      </c>
      <c r="E768" s="289">
        <v>42022.5</v>
      </c>
      <c r="F768" s="298">
        <f t="shared" si="71"/>
        <v>0.84045000000000003</v>
      </c>
    </row>
    <row r="769" spans="1:6">
      <c r="A769" s="299"/>
      <c r="B769" s="288">
        <v>426900</v>
      </c>
      <c r="C769" s="288" t="s">
        <v>88</v>
      </c>
      <c r="D769" s="289">
        <v>50000</v>
      </c>
      <c r="E769" s="289">
        <v>26366</v>
      </c>
      <c r="F769" s="298">
        <f t="shared" si="71"/>
        <v>0.52732000000000001</v>
      </c>
    </row>
    <row r="770" spans="1:6">
      <c r="A770" s="299"/>
      <c r="B770" s="288">
        <v>500000</v>
      </c>
      <c r="C770" s="288" t="s">
        <v>54</v>
      </c>
      <c r="D770" s="289">
        <v>200000</v>
      </c>
      <c r="E770" s="289">
        <v>95000</v>
      </c>
      <c r="F770" s="298">
        <f t="shared" si="71"/>
        <v>0.47499999999999998</v>
      </c>
    </row>
    <row r="771" spans="1:6">
      <c r="A771" s="299"/>
      <c r="B771" s="288">
        <v>510000</v>
      </c>
      <c r="C771" s="288" t="s">
        <v>55</v>
      </c>
      <c r="D771" s="289">
        <v>200000</v>
      </c>
      <c r="E771" s="289">
        <v>95000</v>
      </c>
      <c r="F771" s="298">
        <f t="shared" si="71"/>
        <v>0.47499999999999998</v>
      </c>
    </row>
    <row r="772" spans="1:6">
      <c r="A772" s="299"/>
      <c r="B772" s="288">
        <v>515000</v>
      </c>
      <c r="C772" s="288" t="s">
        <v>118</v>
      </c>
      <c r="D772" s="289">
        <v>200000</v>
      </c>
      <c r="E772" s="289">
        <v>95000</v>
      </c>
      <c r="F772" s="298">
        <f t="shared" si="71"/>
        <v>0.47499999999999998</v>
      </c>
    </row>
    <row r="773" spans="1:6" ht="13.5" thickBot="1">
      <c r="A773" s="358"/>
      <c r="B773" s="306">
        <v>515100</v>
      </c>
      <c r="C773" s="306" t="s">
        <v>118</v>
      </c>
      <c r="D773" s="307">
        <v>200000</v>
      </c>
      <c r="E773" s="307">
        <v>95000</v>
      </c>
      <c r="F773" s="298">
        <f t="shared" si="71"/>
        <v>0.47499999999999998</v>
      </c>
    </row>
    <row r="774" spans="1:6" ht="42.75" customHeight="1" thickBot="1">
      <c r="A774" s="464" t="s">
        <v>224</v>
      </c>
      <c r="B774" s="465"/>
      <c r="C774" s="312"/>
      <c r="D774" s="259">
        <f>SUM(D775)</f>
        <v>17800000</v>
      </c>
      <c r="E774" s="259">
        <f>SUM(E775)</f>
        <v>18026058.559999999</v>
      </c>
      <c r="F774" s="258">
        <f>SUM(E774/D774)</f>
        <v>1.0126999191011234</v>
      </c>
    </row>
    <row r="775" spans="1:6">
      <c r="A775" s="297"/>
      <c r="B775" s="295">
        <v>400000</v>
      </c>
      <c r="C775" s="295" t="s">
        <v>117</v>
      </c>
      <c r="D775" s="296">
        <v>17800000</v>
      </c>
      <c r="E775" s="296">
        <v>18026058.559999999</v>
      </c>
      <c r="F775" s="298">
        <f t="shared" ref="F775:F812" si="72">SUM(E775/D775)</f>
        <v>1.0126999191011234</v>
      </c>
    </row>
    <row r="776" spans="1:6">
      <c r="A776" s="299"/>
      <c r="B776" s="288">
        <v>410000</v>
      </c>
      <c r="C776" s="288" t="s">
        <v>72</v>
      </c>
      <c r="D776" s="289">
        <v>16880000</v>
      </c>
      <c r="E776" s="289">
        <v>17477287.670000002</v>
      </c>
      <c r="F776" s="298">
        <f t="shared" si="72"/>
        <v>1.0353843406398104</v>
      </c>
    </row>
    <row r="777" spans="1:6">
      <c r="A777" s="299"/>
      <c r="B777" s="288">
        <v>411000</v>
      </c>
      <c r="C777" s="288" t="s">
        <v>73</v>
      </c>
      <c r="D777" s="289">
        <v>14000000</v>
      </c>
      <c r="E777" s="289">
        <v>14795484.689999999</v>
      </c>
      <c r="F777" s="298">
        <f t="shared" si="72"/>
        <v>1.0568203350000001</v>
      </c>
    </row>
    <row r="778" spans="1:6">
      <c r="A778" s="299"/>
      <c r="B778" s="288">
        <v>411100</v>
      </c>
      <c r="C778" s="288" t="s">
        <v>74</v>
      </c>
      <c r="D778" s="289">
        <v>14000000</v>
      </c>
      <c r="E778" s="289">
        <v>14795484.689999999</v>
      </c>
      <c r="F778" s="298">
        <f t="shared" si="72"/>
        <v>1.0568203350000001</v>
      </c>
    </row>
    <row r="779" spans="1:6">
      <c r="A779" s="299"/>
      <c r="B779" s="288">
        <v>412000</v>
      </c>
      <c r="C779" s="288" t="s">
        <v>452</v>
      </c>
      <c r="D779" s="289">
        <v>2420000</v>
      </c>
      <c r="E779" s="289">
        <v>2325367.98</v>
      </c>
      <c r="F779" s="298">
        <f t="shared" si="72"/>
        <v>0.96089585950413225</v>
      </c>
    </row>
    <row r="780" spans="1:6">
      <c r="A780" s="299"/>
      <c r="B780" s="288">
        <v>412100</v>
      </c>
      <c r="C780" s="288" t="s">
        <v>453</v>
      </c>
      <c r="D780" s="289">
        <v>1700000</v>
      </c>
      <c r="E780" s="289">
        <v>1607722.73</v>
      </c>
      <c r="F780" s="298">
        <f t="shared" si="72"/>
        <v>0.94571925294117642</v>
      </c>
    </row>
    <row r="781" spans="1:6">
      <c r="A781" s="299"/>
      <c r="B781" s="288">
        <v>412200</v>
      </c>
      <c r="C781" s="288" t="s">
        <v>75</v>
      </c>
      <c r="D781" s="289">
        <v>720000</v>
      </c>
      <c r="E781" s="289">
        <v>717645.25</v>
      </c>
      <c r="F781" s="298">
        <f t="shared" si="72"/>
        <v>0.99672951388888886</v>
      </c>
    </row>
    <row r="782" spans="1:6">
      <c r="A782" s="299"/>
      <c r="B782" s="288">
        <v>413000</v>
      </c>
      <c r="C782" s="288" t="s">
        <v>195</v>
      </c>
      <c r="D782" s="289">
        <v>50000</v>
      </c>
      <c r="E782" s="289">
        <v>0</v>
      </c>
      <c r="F782" s="298">
        <f t="shared" si="72"/>
        <v>0</v>
      </c>
    </row>
    <row r="783" spans="1:6">
      <c r="A783" s="299"/>
      <c r="B783" s="288">
        <v>413100</v>
      </c>
      <c r="C783" s="288" t="s">
        <v>196</v>
      </c>
      <c r="D783" s="289">
        <v>50000</v>
      </c>
      <c r="E783" s="289">
        <v>0</v>
      </c>
      <c r="F783" s="298">
        <f t="shared" si="72"/>
        <v>0</v>
      </c>
    </row>
    <row r="784" spans="1:6">
      <c r="A784" s="299"/>
      <c r="B784" s="288">
        <v>414000</v>
      </c>
      <c r="C784" s="288" t="s">
        <v>93</v>
      </c>
      <c r="D784" s="289">
        <v>170000</v>
      </c>
      <c r="E784" s="289">
        <v>139578</v>
      </c>
      <c r="F784" s="298">
        <f t="shared" si="72"/>
        <v>0.82104705882352946</v>
      </c>
    </row>
    <row r="785" spans="1:6">
      <c r="A785" s="299"/>
      <c r="B785" s="288">
        <v>414300</v>
      </c>
      <c r="C785" s="288" t="s">
        <v>169</v>
      </c>
      <c r="D785" s="289">
        <v>150000</v>
      </c>
      <c r="E785" s="289">
        <v>139578</v>
      </c>
      <c r="F785" s="298">
        <f t="shared" si="72"/>
        <v>0.93052000000000001</v>
      </c>
    </row>
    <row r="786" spans="1:6">
      <c r="A786" s="299"/>
      <c r="B786" s="288">
        <v>414400</v>
      </c>
      <c r="C786" s="288" t="s">
        <v>454</v>
      </c>
      <c r="D786" s="289">
        <v>20000</v>
      </c>
      <c r="E786" s="289">
        <v>0</v>
      </c>
      <c r="F786" s="298">
        <f t="shared" si="72"/>
        <v>0</v>
      </c>
    </row>
    <row r="787" spans="1:6">
      <c r="A787" s="299"/>
      <c r="B787" s="288">
        <v>415000</v>
      </c>
      <c r="C787" s="288" t="s">
        <v>110</v>
      </c>
      <c r="D787" s="289">
        <v>220000</v>
      </c>
      <c r="E787" s="289">
        <v>216857</v>
      </c>
      <c r="F787" s="298">
        <f t="shared" si="72"/>
        <v>0.9857136363636364</v>
      </c>
    </row>
    <row r="788" spans="1:6">
      <c r="A788" s="299"/>
      <c r="B788" s="288">
        <v>415100</v>
      </c>
      <c r="C788" s="288" t="s">
        <v>111</v>
      </c>
      <c r="D788" s="289">
        <v>220000</v>
      </c>
      <c r="E788" s="289">
        <v>216857</v>
      </c>
      <c r="F788" s="298">
        <f t="shared" si="72"/>
        <v>0.9857136363636364</v>
      </c>
    </row>
    <row r="789" spans="1:6">
      <c r="A789" s="299"/>
      <c r="B789" s="288">
        <v>416000</v>
      </c>
      <c r="C789" s="288" t="s">
        <v>455</v>
      </c>
      <c r="D789" s="289">
        <v>20000</v>
      </c>
      <c r="E789" s="289">
        <v>0</v>
      </c>
      <c r="F789" s="298">
        <f t="shared" si="72"/>
        <v>0</v>
      </c>
    </row>
    <row r="790" spans="1:6">
      <c r="A790" s="299"/>
      <c r="B790" s="288">
        <v>416100</v>
      </c>
      <c r="C790" s="288" t="s">
        <v>94</v>
      </c>
      <c r="D790" s="289">
        <v>20000</v>
      </c>
      <c r="E790" s="289">
        <v>0</v>
      </c>
      <c r="F790" s="298">
        <f t="shared" si="72"/>
        <v>0</v>
      </c>
    </row>
    <row r="791" spans="1:6">
      <c r="A791" s="299"/>
      <c r="B791" s="288">
        <v>420000</v>
      </c>
      <c r="C791" s="288" t="s">
        <v>91</v>
      </c>
      <c r="D791" s="289">
        <v>920000</v>
      </c>
      <c r="E791" s="289">
        <v>548770.89</v>
      </c>
      <c r="F791" s="298">
        <f t="shared" si="72"/>
        <v>0.59649009782608697</v>
      </c>
    </row>
    <row r="792" spans="1:6">
      <c r="A792" s="299"/>
      <c r="B792" s="288">
        <v>421000</v>
      </c>
      <c r="C792" s="288" t="s">
        <v>76</v>
      </c>
      <c r="D792" s="289">
        <v>490000</v>
      </c>
      <c r="E792" s="289">
        <v>344175.29</v>
      </c>
      <c r="F792" s="298">
        <f t="shared" si="72"/>
        <v>0.70239855102040816</v>
      </c>
    </row>
    <row r="793" spans="1:6">
      <c r="A793" s="299"/>
      <c r="B793" s="288">
        <v>421100</v>
      </c>
      <c r="C793" s="288" t="s">
        <v>456</v>
      </c>
      <c r="D793" s="289">
        <v>10000</v>
      </c>
      <c r="E793" s="289">
        <v>0</v>
      </c>
      <c r="F793" s="298">
        <f t="shared" si="72"/>
        <v>0</v>
      </c>
    </row>
    <row r="794" spans="1:6">
      <c r="A794" s="299"/>
      <c r="B794" s="288">
        <v>421200</v>
      </c>
      <c r="C794" s="288" t="s">
        <v>95</v>
      </c>
      <c r="D794" s="289">
        <v>200000</v>
      </c>
      <c r="E794" s="289">
        <v>135984.73000000001</v>
      </c>
      <c r="F794" s="298">
        <f t="shared" si="72"/>
        <v>0.6799236500000001</v>
      </c>
    </row>
    <row r="795" spans="1:6">
      <c r="A795" s="299"/>
      <c r="B795" s="288">
        <v>421300</v>
      </c>
      <c r="C795" s="288" t="s">
        <v>96</v>
      </c>
      <c r="D795" s="289">
        <v>200000</v>
      </c>
      <c r="E795" s="289">
        <v>166695.73000000001</v>
      </c>
      <c r="F795" s="298">
        <f t="shared" si="72"/>
        <v>0.8334786500000001</v>
      </c>
    </row>
    <row r="796" spans="1:6">
      <c r="A796" s="299"/>
      <c r="B796" s="288">
        <v>421400</v>
      </c>
      <c r="C796" s="288" t="s">
        <v>97</v>
      </c>
      <c r="D796" s="289">
        <v>50000</v>
      </c>
      <c r="E796" s="289">
        <v>41494.83</v>
      </c>
      <c r="F796" s="298">
        <f t="shared" si="72"/>
        <v>0.82989659999999998</v>
      </c>
    </row>
    <row r="797" spans="1:6">
      <c r="A797" s="299"/>
      <c r="B797" s="288">
        <v>421500</v>
      </c>
      <c r="C797" s="288" t="s">
        <v>98</v>
      </c>
      <c r="D797" s="289">
        <v>30000</v>
      </c>
      <c r="E797" s="289">
        <v>0</v>
      </c>
      <c r="F797" s="298">
        <f t="shared" si="72"/>
        <v>0</v>
      </c>
    </row>
    <row r="798" spans="1:6">
      <c r="A798" s="299"/>
      <c r="B798" s="288">
        <v>422000</v>
      </c>
      <c r="C798" s="288" t="s">
        <v>78</v>
      </c>
      <c r="D798" s="289">
        <v>20000</v>
      </c>
      <c r="E798" s="289">
        <v>0</v>
      </c>
      <c r="F798" s="298">
        <f t="shared" si="72"/>
        <v>0</v>
      </c>
    </row>
    <row r="799" spans="1:6">
      <c r="A799" s="299"/>
      <c r="B799" s="288">
        <v>422100</v>
      </c>
      <c r="C799" s="288" t="s">
        <v>79</v>
      </c>
      <c r="D799" s="289">
        <v>20000</v>
      </c>
      <c r="E799" s="289">
        <v>0</v>
      </c>
      <c r="F799" s="298">
        <f t="shared" si="72"/>
        <v>0</v>
      </c>
    </row>
    <row r="800" spans="1:6">
      <c r="A800" s="299"/>
      <c r="B800" s="288">
        <v>423000</v>
      </c>
      <c r="C800" s="288" t="s">
        <v>80</v>
      </c>
      <c r="D800" s="289">
        <v>70000</v>
      </c>
      <c r="E800" s="289">
        <v>17280</v>
      </c>
      <c r="F800" s="298">
        <f t="shared" si="72"/>
        <v>0.24685714285714286</v>
      </c>
    </row>
    <row r="801" spans="1:6">
      <c r="A801" s="299"/>
      <c r="B801" s="288">
        <v>423200</v>
      </c>
      <c r="C801" s="288" t="s">
        <v>99</v>
      </c>
      <c r="D801" s="289">
        <v>20000</v>
      </c>
      <c r="E801" s="289">
        <v>17280</v>
      </c>
      <c r="F801" s="298">
        <f t="shared" si="72"/>
        <v>0.86399999999999999</v>
      </c>
    </row>
    <row r="802" spans="1:6">
      <c r="A802" s="299"/>
      <c r="B802" s="288">
        <v>423300</v>
      </c>
      <c r="C802" s="288" t="s">
        <v>458</v>
      </c>
      <c r="D802" s="289">
        <v>30000</v>
      </c>
      <c r="E802" s="289">
        <v>0</v>
      </c>
      <c r="F802" s="298">
        <f t="shared" si="72"/>
        <v>0</v>
      </c>
    </row>
    <row r="803" spans="1:6">
      <c r="A803" s="299"/>
      <c r="B803" s="288">
        <v>423400</v>
      </c>
      <c r="C803" s="288" t="s">
        <v>82</v>
      </c>
      <c r="D803" s="289">
        <v>20000</v>
      </c>
      <c r="E803" s="289">
        <v>0</v>
      </c>
      <c r="F803" s="298">
        <f t="shared" si="72"/>
        <v>0</v>
      </c>
    </row>
    <row r="804" spans="1:6">
      <c r="A804" s="299"/>
      <c r="B804" s="288">
        <v>425000</v>
      </c>
      <c r="C804" s="288" t="s">
        <v>460</v>
      </c>
      <c r="D804" s="289">
        <v>70000</v>
      </c>
      <c r="E804" s="289">
        <v>42797.599999999999</v>
      </c>
      <c r="F804" s="298">
        <f t="shared" si="72"/>
        <v>0.61139428571428567</v>
      </c>
    </row>
    <row r="805" spans="1:6">
      <c r="A805" s="299"/>
      <c r="B805" s="288">
        <v>425100</v>
      </c>
      <c r="C805" s="288" t="s">
        <v>461</v>
      </c>
      <c r="D805" s="289">
        <v>20000</v>
      </c>
      <c r="E805" s="289">
        <v>15800</v>
      </c>
      <c r="F805" s="298">
        <f t="shared" si="72"/>
        <v>0.79</v>
      </c>
    </row>
    <row r="806" spans="1:6">
      <c r="A806" s="299"/>
      <c r="B806" s="288">
        <v>425200</v>
      </c>
      <c r="C806" s="288" t="s">
        <v>115</v>
      </c>
      <c r="D806" s="289">
        <v>50000</v>
      </c>
      <c r="E806" s="289">
        <v>26997.599999999999</v>
      </c>
      <c r="F806" s="298">
        <f t="shared" si="72"/>
        <v>0.53995199999999999</v>
      </c>
    </row>
    <row r="807" spans="1:6">
      <c r="A807" s="299"/>
      <c r="B807" s="288">
        <v>426000</v>
      </c>
      <c r="C807" s="288" t="s">
        <v>87</v>
      </c>
      <c r="D807" s="289">
        <v>270000</v>
      </c>
      <c r="E807" s="289">
        <v>144518</v>
      </c>
      <c r="F807" s="298">
        <f t="shared" si="72"/>
        <v>0.53525185185185187</v>
      </c>
    </row>
    <row r="808" spans="1:6">
      <c r="A808" s="299"/>
      <c r="B808" s="288">
        <v>426100</v>
      </c>
      <c r="C808" s="288" t="s">
        <v>101</v>
      </c>
      <c r="D808" s="289">
        <v>20000</v>
      </c>
      <c r="E808" s="289">
        <v>0</v>
      </c>
      <c r="F808" s="298">
        <f t="shared" si="72"/>
        <v>0</v>
      </c>
    </row>
    <row r="809" spans="1:6">
      <c r="A809" s="299"/>
      <c r="B809" s="288">
        <v>426300</v>
      </c>
      <c r="C809" s="288" t="s">
        <v>462</v>
      </c>
      <c r="D809" s="289">
        <v>120000</v>
      </c>
      <c r="E809" s="289">
        <v>112750</v>
      </c>
      <c r="F809" s="298">
        <f t="shared" si="72"/>
        <v>0.93958333333333333</v>
      </c>
    </row>
    <row r="810" spans="1:6">
      <c r="A810" s="299"/>
      <c r="B810" s="288">
        <v>426400</v>
      </c>
      <c r="C810" s="288" t="s">
        <v>171</v>
      </c>
      <c r="D810" s="289">
        <v>50000</v>
      </c>
      <c r="E810" s="289">
        <v>0</v>
      </c>
      <c r="F810" s="298">
        <f t="shared" si="72"/>
        <v>0</v>
      </c>
    </row>
    <row r="811" spans="1:6">
      <c r="A811" s="299"/>
      <c r="B811" s="288">
        <v>426800</v>
      </c>
      <c r="C811" s="288" t="s">
        <v>116</v>
      </c>
      <c r="D811" s="289">
        <v>60000</v>
      </c>
      <c r="E811" s="289">
        <v>25438</v>
      </c>
      <c r="F811" s="298">
        <f t="shared" si="72"/>
        <v>0.42396666666666666</v>
      </c>
    </row>
    <row r="812" spans="1:6" ht="13.5" thickBot="1">
      <c r="A812" s="358"/>
      <c r="B812" s="306">
        <v>426900</v>
      </c>
      <c r="C812" s="306" t="s">
        <v>88</v>
      </c>
      <c r="D812" s="307">
        <v>20000</v>
      </c>
      <c r="E812" s="307">
        <v>6330</v>
      </c>
      <c r="F812" s="298">
        <f t="shared" si="72"/>
        <v>0.3165</v>
      </c>
    </row>
    <row r="813" spans="1:6" ht="42" customHeight="1" thickBot="1">
      <c r="A813" s="442" t="s">
        <v>225</v>
      </c>
      <c r="B813" s="443"/>
      <c r="C813" s="265"/>
      <c r="D813" s="259">
        <f>SUM(D814+D862)</f>
        <v>71900000</v>
      </c>
      <c r="E813" s="259">
        <f>SUM(E814+E862)</f>
        <v>67840784.950000003</v>
      </c>
      <c r="F813" s="258">
        <f>SUM(E813/D813)</f>
        <v>0.94354360152990269</v>
      </c>
    </row>
    <row r="814" spans="1:6">
      <c r="A814" s="297"/>
      <c r="B814" s="295">
        <v>400000</v>
      </c>
      <c r="C814" s="295" t="s">
        <v>117</v>
      </c>
      <c r="D814" s="296">
        <v>60690000</v>
      </c>
      <c r="E814" s="296">
        <v>57770225.030000001</v>
      </c>
      <c r="F814" s="298">
        <f t="shared" ref="F814:F871" si="73">SUM(E814/D814)</f>
        <v>0.95189034486735868</v>
      </c>
    </row>
    <row r="815" spans="1:6">
      <c r="A815" s="299"/>
      <c r="B815" s="288">
        <v>410000</v>
      </c>
      <c r="C815" s="288" t="s">
        <v>72</v>
      </c>
      <c r="D815" s="289">
        <v>35580000</v>
      </c>
      <c r="E815" s="289">
        <v>36844695.689999998</v>
      </c>
      <c r="F815" s="298">
        <f t="shared" si="73"/>
        <v>1.035545129005059</v>
      </c>
    </row>
    <row r="816" spans="1:6">
      <c r="A816" s="299"/>
      <c r="B816" s="288">
        <v>411000</v>
      </c>
      <c r="C816" s="288" t="s">
        <v>73</v>
      </c>
      <c r="D816" s="289">
        <v>29500000</v>
      </c>
      <c r="E816" s="289">
        <v>31137644.690000001</v>
      </c>
      <c r="F816" s="298">
        <f t="shared" si="73"/>
        <v>1.0555133793220339</v>
      </c>
    </row>
    <row r="817" spans="1:6">
      <c r="A817" s="299"/>
      <c r="B817" s="288">
        <v>411100</v>
      </c>
      <c r="C817" s="288" t="s">
        <v>74</v>
      </c>
      <c r="D817" s="289">
        <v>29500000</v>
      </c>
      <c r="E817" s="289">
        <v>31137644.690000001</v>
      </c>
      <c r="F817" s="298">
        <f t="shared" si="73"/>
        <v>1.0555133793220339</v>
      </c>
    </row>
    <row r="818" spans="1:6">
      <c r="A818" s="299"/>
      <c r="B818" s="288">
        <v>412000</v>
      </c>
      <c r="C818" s="288" t="s">
        <v>452</v>
      </c>
      <c r="D818" s="289">
        <v>5000000</v>
      </c>
      <c r="E818" s="289">
        <v>4876023.8600000003</v>
      </c>
      <c r="F818" s="298">
        <f t="shared" si="73"/>
        <v>0.97520477200000011</v>
      </c>
    </row>
    <row r="819" spans="1:6">
      <c r="A819" s="299"/>
      <c r="B819" s="288">
        <v>412100</v>
      </c>
      <c r="C819" s="288" t="s">
        <v>453</v>
      </c>
      <c r="D819" s="289">
        <v>3400000</v>
      </c>
      <c r="E819" s="289">
        <v>3367824.26</v>
      </c>
      <c r="F819" s="298">
        <f t="shared" si="73"/>
        <v>0.99053654705882344</v>
      </c>
    </row>
    <row r="820" spans="1:6">
      <c r="A820" s="299"/>
      <c r="B820" s="288">
        <v>412200</v>
      </c>
      <c r="C820" s="288" t="s">
        <v>75</v>
      </c>
      <c r="D820" s="289">
        <v>1600000</v>
      </c>
      <c r="E820" s="289">
        <v>1508199.6</v>
      </c>
      <c r="F820" s="298">
        <f t="shared" si="73"/>
        <v>0.94262475000000001</v>
      </c>
    </row>
    <row r="821" spans="1:6">
      <c r="A821" s="299"/>
      <c r="B821" s="288">
        <v>413000</v>
      </c>
      <c r="C821" s="288" t="s">
        <v>195</v>
      </c>
      <c r="D821" s="289">
        <v>30000</v>
      </c>
      <c r="E821" s="289">
        <v>10500</v>
      </c>
      <c r="F821" s="298">
        <f t="shared" si="73"/>
        <v>0.35</v>
      </c>
    </row>
    <row r="822" spans="1:6">
      <c r="A822" s="299"/>
      <c r="B822" s="288">
        <v>413100</v>
      </c>
      <c r="C822" s="288" t="s">
        <v>196</v>
      </c>
      <c r="D822" s="289">
        <v>30000</v>
      </c>
      <c r="E822" s="289">
        <v>10500</v>
      </c>
      <c r="F822" s="298">
        <f t="shared" si="73"/>
        <v>0.35</v>
      </c>
    </row>
    <row r="823" spans="1:6">
      <c r="A823" s="299"/>
      <c r="B823" s="288">
        <v>414000</v>
      </c>
      <c r="C823" s="288" t="s">
        <v>93</v>
      </c>
      <c r="D823" s="289">
        <v>670000</v>
      </c>
      <c r="E823" s="289">
        <v>554781.14</v>
      </c>
      <c r="F823" s="298">
        <f t="shared" si="73"/>
        <v>0.82803155223880598</v>
      </c>
    </row>
    <row r="824" spans="1:6">
      <c r="A824" s="299"/>
      <c r="B824" s="288">
        <v>414300</v>
      </c>
      <c r="C824" s="288" t="s">
        <v>169</v>
      </c>
      <c r="D824" s="289">
        <v>570000</v>
      </c>
      <c r="E824" s="289">
        <v>529781.14</v>
      </c>
      <c r="F824" s="298">
        <f t="shared" si="73"/>
        <v>0.92944059649122812</v>
      </c>
    </row>
    <row r="825" spans="1:6">
      <c r="A825" s="299"/>
      <c r="B825" s="288">
        <v>414400</v>
      </c>
      <c r="C825" s="288" t="s">
        <v>454</v>
      </c>
      <c r="D825" s="289">
        <v>100000</v>
      </c>
      <c r="E825" s="289">
        <v>25000</v>
      </c>
      <c r="F825" s="298">
        <f t="shared" si="73"/>
        <v>0.25</v>
      </c>
    </row>
    <row r="826" spans="1:6">
      <c r="A826" s="299"/>
      <c r="B826" s="288">
        <v>415000</v>
      </c>
      <c r="C826" s="288" t="s">
        <v>110</v>
      </c>
      <c r="D826" s="289">
        <v>300000</v>
      </c>
      <c r="E826" s="289">
        <v>265746</v>
      </c>
      <c r="F826" s="298">
        <f t="shared" si="73"/>
        <v>0.88582000000000005</v>
      </c>
    </row>
    <row r="827" spans="1:6">
      <c r="A827" s="299"/>
      <c r="B827" s="288">
        <v>415100</v>
      </c>
      <c r="C827" s="288" t="s">
        <v>111</v>
      </c>
      <c r="D827" s="289">
        <v>300000</v>
      </c>
      <c r="E827" s="289">
        <v>265746</v>
      </c>
      <c r="F827" s="298">
        <f t="shared" si="73"/>
        <v>0.88582000000000005</v>
      </c>
    </row>
    <row r="828" spans="1:6">
      <c r="A828" s="299"/>
      <c r="B828" s="288">
        <v>416000</v>
      </c>
      <c r="C828" s="288" t="s">
        <v>455</v>
      </c>
      <c r="D828" s="289">
        <v>80000</v>
      </c>
      <c r="E828" s="289">
        <v>0</v>
      </c>
      <c r="F828" s="298">
        <f t="shared" si="73"/>
        <v>0</v>
      </c>
    </row>
    <row r="829" spans="1:6">
      <c r="A829" s="299"/>
      <c r="B829" s="288">
        <v>416100</v>
      </c>
      <c r="C829" s="288" t="s">
        <v>94</v>
      </c>
      <c r="D829" s="289">
        <v>80000</v>
      </c>
      <c r="E829" s="289">
        <v>0</v>
      </c>
      <c r="F829" s="298">
        <f t="shared" si="73"/>
        <v>0</v>
      </c>
    </row>
    <row r="830" spans="1:6">
      <c r="A830" s="299"/>
      <c r="B830" s="288">
        <v>420000</v>
      </c>
      <c r="C830" s="288" t="s">
        <v>91</v>
      </c>
      <c r="D830" s="289">
        <v>25110000</v>
      </c>
      <c r="E830" s="289">
        <v>20925529.34</v>
      </c>
      <c r="F830" s="298">
        <f t="shared" si="73"/>
        <v>0.83335441417761846</v>
      </c>
    </row>
    <row r="831" spans="1:6">
      <c r="A831" s="299"/>
      <c r="B831" s="288">
        <v>421000</v>
      </c>
      <c r="C831" s="288" t="s">
        <v>76</v>
      </c>
      <c r="D831" s="289">
        <v>6520000</v>
      </c>
      <c r="E831" s="289">
        <v>5581727.5700000003</v>
      </c>
      <c r="F831" s="298">
        <f t="shared" si="73"/>
        <v>0.8560931855828221</v>
      </c>
    </row>
    <row r="832" spans="1:6">
      <c r="A832" s="299"/>
      <c r="B832" s="288">
        <v>421100</v>
      </c>
      <c r="C832" s="288" t="s">
        <v>456</v>
      </c>
      <c r="D832" s="289">
        <v>170000</v>
      </c>
      <c r="E832" s="289">
        <v>71558.899999999994</v>
      </c>
      <c r="F832" s="298">
        <f t="shared" si="73"/>
        <v>0.42093470588235293</v>
      </c>
    </row>
    <row r="833" spans="1:6">
      <c r="A833" s="299"/>
      <c r="B833" s="288">
        <v>421200</v>
      </c>
      <c r="C833" s="288" t="s">
        <v>95</v>
      </c>
      <c r="D833" s="289">
        <v>4500000</v>
      </c>
      <c r="E833" s="289">
        <v>3678763.62</v>
      </c>
      <c r="F833" s="298">
        <f t="shared" si="73"/>
        <v>0.81750302666666674</v>
      </c>
    </row>
    <row r="834" spans="1:6">
      <c r="A834" s="299"/>
      <c r="B834" s="288">
        <v>421300</v>
      </c>
      <c r="C834" s="288" t="s">
        <v>96</v>
      </c>
      <c r="D834" s="289">
        <v>700000</v>
      </c>
      <c r="E834" s="289">
        <v>680670</v>
      </c>
      <c r="F834" s="298">
        <f t="shared" si="73"/>
        <v>0.9723857142857143</v>
      </c>
    </row>
    <row r="835" spans="1:6">
      <c r="A835" s="299"/>
      <c r="B835" s="288">
        <v>421400</v>
      </c>
      <c r="C835" s="288" t="s">
        <v>97</v>
      </c>
      <c r="D835" s="289">
        <v>750000</v>
      </c>
      <c r="E835" s="289">
        <v>778848.57</v>
      </c>
      <c r="F835" s="298">
        <f t="shared" si="73"/>
        <v>1.0384647599999999</v>
      </c>
    </row>
    <row r="836" spans="1:6">
      <c r="A836" s="299"/>
      <c r="B836" s="288">
        <v>421500</v>
      </c>
      <c r="C836" s="288" t="s">
        <v>98</v>
      </c>
      <c r="D836" s="289">
        <v>400000</v>
      </c>
      <c r="E836" s="289">
        <v>371886.48</v>
      </c>
      <c r="F836" s="298">
        <f t="shared" si="73"/>
        <v>0.92971619999999999</v>
      </c>
    </row>
    <row r="837" spans="1:6">
      <c r="A837" s="299"/>
      <c r="B837" s="288">
        <v>422000</v>
      </c>
      <c r="C837" s="288" t="s">
        <v>78</v>
      </c>
      <c r="D837" s="289">
        <v>150000</v>
      </c>
      <c r="E837" s="289">
        <v>81640</v>
      </c>
      <c r="F837" s="298">
        <f t="shared" si="73"/>
        <v>0.54426666666666668</v>
      </c>
    </row>
    <row r="838" spans="1:6">
      <c r="A838" s="299"/>
      <c r="B838" s="288">
        <v>422100</v>
      </c>
      <c r="C838" s="288" t="s">
        <v>79</v>
      </c>
      <c r="D838" s="289">
        <v>100000</v>
      </c>
      <c r="E838" s="289">
        <v>54500</v>
      </c>
      <c r="F838" s="298">
        <f t="shared" si="73"/>
        <v>0.54500000000000004</v>
      </c>
    </row>
    <row r="839" spans="1:6">
      <c r="A839" s="299"/>
      <c r="B839" s="288">
        <v>422200</v>
      </c>
      <c r="C839" s="288" t="s">
        <v>457</v>
      </c>
      <c r="D839" s="289">
        <v>50000</v>
      </c>
      <c r="E839" s="289">
        <v>27140</v>
      </c>
      <c r="F839" s="298">
        <f t="shared" si="73"/>
        <v>0.54279999999999995</v>
      </c>
    </row>
    <row r="840" spans="1:6">
      <c r="A840" s="299"/>
      <c r="B840" s="288">
        <v>423000</v>
      </c>
      <c r="C840" s="288" t="s">
        <v>80</v>
      </c>
      <c r="D840" s="289">
        <v>1500000</v>
      </c>
      <c r="E840" s="289">
        <v>652827.21</v>
      </c>
      <c r="F840" s="298">
        <f t="shared" si="73"/>
        <v>0.43521813999999998</v>
      </c>
    </row>
    <row r="841" spans="1:6">
      <c r="A841" s="299"/>
      <c r="B841" s="288">
        <v>423200</v>
      </c>
      <c r="C841" s="288" t="s">
        <v>99</v>
      </c>
      <c r="D841" s="289">
        <v>30000</v>
      </c>
      <c r="E841" s="289">
        <v>20880</v>
      </c>
      <c r="F841" s="298">
        <f t="shared" si="73"/>
        <v>0.69599999999999995</v>
      </c>
    </row>
    <row r="842" spans="1:6">
      <c r="A842" s="299"/>
      <c r="B842" s="288">
        <v>423300</v>
      </c>
      <c r="C842" s="288" t="s">
        <v>458</v>
      </c>
      <c r="D842" s="289">
        <v>50000</v>
      </c>
      <c r="E842" s="289">
        <v>48438</v>
      </c>
      <c r="F842" s="298">
        <f t="shared" si="73"/>
        <v>0.96875999999999995</v>
      </c>
    </row>
    <row r="843" spans="1:6">
      <c r="A843" s="299"/>
      <c r="B843" s="288">
        <v>423400</v>
      </c>
      <c r="C843" s="288" t="s">
        <v>82</v>
      </c>
      <c r="D843" s="289">
        <v>850000</v>
      </c>
      <c r="E843" s="289">
        <v>316900</v>
      </c>
      <c r="F843" s="298">
        <f t="shared" si="73"/>
        <v>0.37282352941176472</v>
      </c>
    </row>
    <row r="844" spans="1:6">
      <c r="A844" s="299"/>
      <c r="B844" s="288">
        <v>423500</v>
      </c>
      <c r="C844" s="288" t="s">
        <v>168</v>
      </c>
      <c r="D844" s="289">
        <v>300000</v>
      </c>
      <c r="E844" s="289">
        <v>117785.55</v>
      </c>
      <c r="F844" s="298">
        <f t="shared" si="73"/>
        <v>0.39261850000000004</v>
      </c>
    </row>
    <row r="845" spans="1:6">
      <c r="A845" s="299"/>
      <c r="B845" s="288">
        <v>423600</v>
      </c>
      <c r="C845" s="288" t="s">
        <v>170</v>
      </c>
      <c r="D845" s="289">
        <v>60000</v>
      </c>
      <c r="E845" s="289">
        <v>33287.800000000003</v>
      </c>
      <c r="F845" s="298">
        <f t="shared" si="73"/>
        <v>0.55479666666666672</v>
      </c>
    </row>
    <row r="846" spans="1:6">
      <c r="A846" s="299"/>
      <c r="B846" s="288">
        <v>423700</v>
      </c>
      <c r="C846" s="288" t="s">
        <v>83</v>
      </c>
      <c r="D846" s="289">
        <v>190000</v>
      </c>
      <c r="E846" s="289">
        <v>115535.86</v>
      </c>
      <c r="F846" s="298">
        <f t="shared" si="73"/>
        <v>0.60808347368421056</v>
      </c>
    </row>
    <row r="847" spans="1:6">
      <c r="A847" s="299"/>
      <c r="B847" s="288">
        <v>423900</v>
      </c>
      <c r="C847" s="288" t="s">
        <v>84</v>
      </c>
      <c r="D847" s="289">
        <v>20000</v>
      </c>
      <c r="E847" s="289">
        <v>0</v>
      </c>
      <c r="F847" s="298">
        <f t="shared" si="73"/>
        <v>0</v>
      </c>
    </row>
    <row r="848" spans="1:6">
      <c r="A848" s="299"/>
      <c r="B848" s="288">
        <v>424000</v>
      </c>
      <c r="C848" s="288" t="s">
        <v>85</v>
      </c>
      <c r="D848" s="289">
        <v>11650000</v>
      </c>
      <c r="E848" s="289">
        <v>10455886.67</v>
      </c>
      <c r="F848" s="298">
        <f t="shared" si="73"/>
        <v>0.89750100171673819</v>
      </c>
    </row>
    <row r="849" spans="1:6">
      <c r="A849" s="299"/>
      <c r="B849" s="288">
        <v>424200</v>
      </c>
      <c r="C849" s="288" t="s">
        <v>112</v>
      </c>
      <c r="D849" s="289">
        <v>11000000</v>
      </c>
      <c r="E849" s="289">
        <v>10040348.67</v>
      </c>
      <c r="F849" s="298">
        <f t="shared" si="73"/>
        <v>0.91275896999999995</v>
      </c>
    </row>
    <row r="850" spans="1:6">
      <c r="A850" s="299"/>
      <c r="B850" s="288">
        <v>424300</v>
      </c>
      <c r="C850" s="288" t="s">
        <v>100</v>
      </c>
      <c r="D850" s="289">
        <v>100000</v>
      </c>
      <c r="E850" s="289">
        <v>5400</v>
      </c>
      <c r="F850" s="298">
        <f t="shared" si="73"/>
        <v>5.3999999999999999E-2</v>
      </c>
    </row>
    <row r="851" spans="1:6">
      <c r="A851" s="299"/>
      <c r="B851" s="288">
        <v>424900</v>
      </c>
      <c r="C851" s="288" t="s">
        <v>86</v>
      </c>
      <c r="D851" s="289">
        <v>550000</v>
      </c>
      <c r="E851" s="289">
        <v>410138</v>
      </c>
      <c r="F851" s="298">
        <f t="shared" si="73"/>
        <v>0.74570545454545456</v>
      </c>
    </row>
    <row r="852" spans="1:6">
      <c r="A852" s="299"/>
      <c r="B852" s="288">
        <v>425000</v>
      </c>
      <c r="C852" s="288" t="s">
        <v>460</v>
      </c>
      <c r="D852" s="289">
        <v>3200000</v>
      </c>
      <c r="E852" s="289">
        <v>2306194.8199999998</v>
      </c>
      <c r="F852" s="298">
        <f t="shared" si="73"/>
        <v>0.72068588124999999</v>
      </c>
    </row>
    <row r="853" spans="1:6">
      <c r="A853" s="299"/>
      <c r="B853" s="288">
        <v>425100</v>
      </c>
      <c r="C853" s="288" t="s">
        <v>461</v>
      </c>
      <c r="D853" s="289">
        <v>2100000</v>
      </c>
      <c r="E853" s="289">
        <v>1332091</v>
      </c>
      <c r="F853" s="298">
        <f t="shared" si="73"/>
        <v>0.63432904761904763</v>
      </c>
    </row>
    <row r="854" spans="1:6">
      <c r="A854" s="299"/>
      <c r="B854" s="288">
        <v>425200</v>
      </c>
      <c r="C854" s="288" t="s">
        <v>115</v>
      </c>
      <c r="D854" s="289">
        <v>1100000</v>
      </c>
      <c r="E854" s="289">
        <v>974103.82</v>
      </c>
      <c r="F854" s="298">
        <f t="shared" si="73"/>
        <v>0.88554892727272727</v>
      </c>
    </row>
    <row r="855" spans="1:6">
      <c r="A855" s="299"/>
      <c r="B855" s="288">
        <v>426000</v>
      </c>
      <c r="C855" s="288" t="s">
        <v>87</v>
      </c>
      <c r="D855" s="289">
        <v>2090000</v>
      </c>
      <c r="E855" s="289">
        <v>1847253.07</v>
      </c>
      <c r="F855" s="298">
        <f t="shared" si="73"/>
        <v>0.88385314354066991</v>
      </c>
    </row>
    <row r="856" spans="1:6">
      <c r="A856" s="299"/>
      <c r="B856" s="288">
        <v>426100</v>
      </c>
      <c r="C856" s="288" t="s">
        <v>101</v>
      </c>
      <c r="D856" s="289">
        <v>290000</v>
      </c>
      <c r="E856" s="289">
        <v>199715.45</v>
      </c>
      <c r="F856" s="298">
        <f t="shared" si="73"/>
        <v>0.68867396551724147</v>
      </c>
    </row>
    <row r="857" spans="1:6">
      <c r="A857" s="299"/>
      <c r="B857" s="288">
        <v>426300</v>
      </c>
      <c r="C857" s="288" t="s">
        <v>462</v>
      </c>
      <c r="D857" s="289">
        <v>100000</v>
      </c>
      <c r="E857" s="289">
        <v>76438.5</v>
      </c>
      <c r="F857" s="298">
        <f t="shared" si="73"/>
        <v>0.76438499999999998</v>
      </c>
    </row>
    <row r="858" spans="1:6">
      <c r="A858" s="299"/>
      <c r="B858" s="288">
        <v>426400</v>
      </c>
      <c r="C858" s="288" t="s">
        <v>171</v>
      </c>
      <c r="D858" s="289">
        <v>50000</v>
      </c>
      <c r="E858" s="289">
        <v>0</v>
      </c>
      <c r="F858" s="298">
        <f t="shared" si="73"/>
        <v>0</v>
      </c>
    </row>
    <row r="859" spans="1:6">
      <c r="A859" s="299"/>
      <c r="B859" s="288">
        <v>426600</v>
      </c>
      <c r="C859" s="288" t="s">
        <v>113</v>
      </c>
      <c r="D859" s="289">
        <v>50000</v>
      </c>
      <c r="E859" s="289">
        <v>0</v>
      </c>
      <c r="F859" s="298">
        <f t="shared" si="73"/>
        <v>0</v>
      </c>
    </row>
    <row r="860" spans="1:6">
      <c r="A860" s="299"/>
      <c r="B860" s="288">
        <v>426800</v>
      </c>
      <c r="C860" s="288" t="s">
        <v>116</v>
      </c>
      <c r="D860" s="289">
        <v>100000</v>
      </c>
      <c r="E860" s="289">
        <v>79974.81</v>
      </c>
      <c r="F860" s="298">
        <f t="shared" si="73"/>
        <v>0.79974809999999996</v>
      </c>
    </row>
    <row r="861" spans="1:6">
      <c r="A861" s="299"/>
      <c r="B861" s="288">
        <v>426900</v>
      </c>
      <c r="C861" s="288" t="s">
        <v>88</v>
      </c>
      <c r="D861" s="289">
        <v>1500000</v>
      </c>
      <c r="E861" s="289">
        <v>1491124.31</v>
      </c>
      <c r="F861" s="298">
        <f t="shared" si="73"/>
        <v>0.99408287333333334</v>
      </c>
    </row>
    <row r="862" spans="1:6">
      <c r="A862" s="299"/>
      <c r="B862" s="288">
        <v>500000</v>
      </c>
      <c r="C862" s="288" t="s">
        <v>54</v>
      </c>
      <c r="D862" s="289">
        <v>11210000</v>
      </c>
      <c r="E862" s="289">
        <v>10070559.92</v>
      </c>
      <c r="F862" s="298">
        <f t="shared" si="73"/>
        <v>0.89835503300624442</v>
      </c>
    </row>
    <row r="863" spans="1:6">
      <c r="A863" s="299"/>
      <c r="B863" s="288">
        <v>510000</v>
      </c>
      <c r="C863" s="288" t="s">
        <v>55</v>
      </c>
      <c r="D863" s="289">
        <v>11210000</v>
      </c>
      <c r="E863" s="289">
        <v>10070559.92</v>
      </c>
      <c r="F863" s="298">
        <f t="shared" si="73"/>
        <v>0.89835503300624442</v>
      </c>
    </row>
    <row r="864" spans="1:6">
      <c r="A864" s="299"/>
      <c r="B864" s="288">
        <v>511000</v>
      </c>
      <c r="C864" s="288" t="s">
        <v>472</v>
      </c>
      <c r="D864" s="289">
        <v>5200000</v>
      </c>
      <c r="E864" s="289">
        <v>4630387.59</v>
      </c>
      <c r="F864" s="298">
        <f t="shared" si="73"/>
        <v>0.8904591519230769</v>
      </c>
    </row>
    <row r="865" spans="1:6">
      <c r="A865" s="299"/>
      <c r="B865" s="288">
        <v>511300</v>
      </c>
      <c r="C865" s="288" t="s">
        <v>105</v>
      </c>
      <c r="D865" s="289">
        <v>5000000</v>
      </c>
      <c r="E865" s="289">
        <v>4494387.59</v>
      </c>
      <c r="F865" s="298">
        <f t="shared" si="73"/>
        <v>0.89887751799999993</v>
      </c>
    </row>
    <row r="866" spans="1:6">
      <c r="A866" s="299"/>
      <c r="B866" s="288">
        <v>511400</v>
      </c>
      <c r="C866" s="288" t="s">
        <v>106</v>
      </c>
      <c r="D866" s="289">
        <v>200000</v>
      </c>
      <c r="E866" s="289">
        <v>136000</v>
      </c>
      <c r="F866" s="298">
        <f t="shared" si="73"/>
        <v>0.68</v>
      </c>
    </row>
    <row r="867" spans="1:6">
      <c r="A867" s="299"/>
      <c r="B867" s="288">
        <v>512000</v>
      </c>
      <c r="C867" s="288" t="s">
        <v>107</v>
      </c>
      <c r="D867" s="289">
        <v>6010000</v>
      </c>
      <c r="E867" s="289">
        <v>5440172.3300000001</v>
      </c>
      <c r="F867" s="298">
        <f t="shared" si="73"/>
        <v>0.90518674376039931</v>
      </c>
    </row>
    <row r="868" spans="1:6">
      <c r="A868" s="299"/>
      <c r="B868" s="288">
        <v>512200</v>
      </c>
      <c r="C868" s="288" t="s">
        <v>108</v>
      </c>
      <c r="D868" s="289">
        <v>2500000</v>
      </c>
      <c r="E868" s="289">
        <v>2171943.23</v>
      </c>
      <c r="F868" s="298">
        <f t="shared" si="73"/>
        <v>0.86877729199999998</v>
      </c>
    </row>
    <row r="869" spans="1:6">
      <c r="A869" s="299"/>
      <c r="B869" s="288">
        <v>512600</v>
      </c>
      <c r="C869" s="288" t="s">
        <v>119</v>
      </c>
      <c r="D869" s="289">
        <v>150000</v>
      </c>
      <c r="E869" s="289">
        <v>0</v>
      </c>
      <c r="F869" s="298">
        <f t="shared" si="73"/>
        <v>0</v>
      </c>
    </row>
    <row r="870" spans="1:6">
      <c r="A870" s="299"/>
      <c r="B870" s="288">
        <v>512800</v>
      </c>
      <c r="C870" s="288" t="s">
        <v>173</v>
      </c>
      <c r="D870" s="289">
        <v>60000</v>
      </c>
      <c r="E870" s="289">
        <v>50256</v>
      </c>
      <c r="F870" s="298">
        <f t="shared" si="73"/>
        <v>0.83760000000000001</v>
      </c>
    </row>
    <row r="871" spans="1:6" ht="13.5" thickBot="1">
      <c r="A871" s="358"/>
      <c r="B871" s="306">
        <v>512900</v>
      </c>
      <c r="C871" s="306" t="s">
        <v>486</v>
      </c>
      <c r="D871" s="307">
        <v>3300000</v>
      </c>
      <c r="E871" s="307">
        <v>3217973.1</v>
      </c>
      <c r="F871" s="298">
        <f t="shared" si="73"/>
        <v>0.97514336363636367</v>
      </c>
    </row>
    <row r="872" spans="1:6" ht="34.5" customHeight="1" thickBot="1">
      <c r="A872" s="442" t="s">
        <v>226</v>
      </c>
      <c r="B872" s="443"/>
      <c r="C872" s="265"/>
      <c r="D872" s="259">
        <f>SUM(D873+D908)</f>
        <v>19600000</v>
      </c>
      <c r="E872" s="259">
        <f>SUM(E873+E908)</f>
        <v>19551175.609999999</v>
      </c>
      <c r="F872" s="258">
        <f>SUM(E872/D872)</f>
        <v>0.99750895969387754</v>
      </c>
    </row>
    <row r="873" spans="1:6">
      <c r="A873" s="297"/>
      <c r="B873" s="295">
        <v>400000</v>
      </c>
      <c r="C873" s="295" t="s">
        <v>117</v>
      </c>
      <c r="D873" s="296">
        <v>19350000</v>
      </c>
      <c r="E873" s="296">
        <v>19375703.609999999</v>
      </c>
      <c r="F873" s="298">
        <f t="shared" ref="F873:F911" si="74">SUM(E873/D873)</f>
        <v>1.0013283519379845</v>
      </c>
    </row>
    <row r="874" spans="1:6">
      <c r="A874" s="299"/>
      <c r="B874" s="288">
        <v>410000</v>
      </c>
      <c r="C874" s="288" t="s">
        <v>72</v>
      </c>
      <c r="D874" s="289">
        <v>15205000</v>
      </c>
      <c r="E874" s="289">
        <v>15813216</v>
      </c>
      <c r="F874" s="298">
        <f t="shared" si="74"/>
        <v>1.0400010522854324</v>
      </c>
    </row>
    <row r="875" spans="1:6">
      <c r="A875" s="299"/>
      <c r="B875" s="288">
        <v>411000</v>
      </c>
      <c r="C875" s="288" t="s">
        <v>73</v>
      </c>
      <c r="D875" s="289">
        <v>12900000</v>
      </c>
      <c r="E875" s="289">
        <v>13574676.949999999</v>
      </c>
      <c r="F875" s="298">
        <f t="shared" si="74"/>
        <v>1.0523005387596898</v>
      </c>
    </row>
    <row r="876" spans="1:6">
      <c r="A876" s="299"/>
      <c r="B876" s="288">
        <v>411100</v>
      </c>
      <c r="C876" s="288" t="s">
        <v>74</v>
      </c>
      <c r="D876" s="289">
        <v>12900000</v>
      </c>
      <c r="E876" s="289">
        <v>13574676.949999999</v>
      </c>
      <c r="F876" s="298">
        <f t="shared" si="74"/>
        <v>1.0523005387596898</v>
      </c>
    </row>
    <row r="877" spans="1:6">
      <c r="A877" s="299"/>
      <c r="B877" s="288">
        <v>412000</v>
      </c>
      <c r="C877" s="288" t="s">
        <v>452</v>
      </c>
      <c r="D877" s="289">
        <v>2160000</v>
      </c>
      <c r="E877" s="289">
        <v>2131238.0499999998</v>
      </c>
      <c r="F877" s="298">
        <f t="shared" si="74"/>
        <v>0.98668428240740735</v>
      </c>
    </row>
    <row r="878" spans="1:6">
      <c r="A878" s="299"/>
      <c r="B878" s="288">
        <v>412100</v>
      </c>
      <c r="C878" s="288" t="s">
        <v>453</v>
      </c>
      <c r="D878" s="289">
        <v>1500000</v>
      </c>
      <c r="E878" s="289">
        <v>1472026.14</v>
      </c>
      <c r="F878" s="298">
        <f t="shared" si="74"/>
        <v>0.98135075999999988</v>
      </c>
    </row>
    <row r="879" spans="1:6">
      <c r="A879" s="299"/>
      <c r="B879" s="288">
        <v>412200</v>
      </c>
      <c r="C879" s="288" t="s">
        <v>75</v>
      </c>
      <c r="D879" s="289">
        <v>660000</v>
      </c>
      <c r="E879" s="289">
        <v>659211.91</v>
      </c>
      <c r="F879" s="298">
        <f t="shared" si="74"/>
        <v>0.99880592424242431</v>
      </c>
    </row>
    <row r="880" spans="1:6">
      <c r="A880" s="299"/>
      <c r="B880" s="288">
        <v>414000</v>
      </c>
      <c r="C880" s="288" t="s">
        <v>93</v>
      </c>
      <c r="D880" s="289">
        <v>25000</v>
      </c>
      <c r="E880" s="289">
        <v>0</v>
      </c>
      <c r="F880" s="298">
        <f t="shared" si="74"/>
        <v>0</v>
      </c>
    </row>
    <row r="881" spans="1:6">
      <c r="A881" s="299"/>
      <c r="B881" s="288">
        <v>414400</v>
      </c>
      <c r="C881" s="288" t="s">
        <v>454</v>
      </c>
      <c r="D881" s="289">
        <v>25000</v>
      </c>
      <c r="E881" s="289">
        <v>0</v>
      </c>
      <c r="F881" s="298">
        <f t="shared" si="74"/>
        <v>0</v>
      </c>
    </row>
    <row r="882" spans="1:6">
      <c r="A882" s="299"/>
      <c r="B882" s="288">
        <v>415000</v>
      </c>
      <c r="C882" s="288" t="s">
        <v>110</v>
      </c>
      <c r="D882" s="289">
        <v>120000</v>
      </c>
      <c r="E882" s="289">
        <v>107301</v>
      </c>
      <c r="F882" s="298">
        <f t="shared" si="74"/>
        <v>0.89417500000000005</v>
      </c>
    </row>
    <row r="883" spans="1:6">
      <c r="A883" s="299"/>
      <c r="B883" s="288">
        <v>415100</v>
      </c>
      <c r="C883" s="288" t="s">
        <v>111</v>
      </c>
      <c r="D883" s="289">
        <v>120000</v>
      </c>
      <c r="E883" s="289">
        <v>107301</v>
      </c>
      <c r="F883" s="298">
        <f t="shared" si="74"/>
        <v>0.89417500000000005</v>
      </c>
    </row>
    <row r="884" spans="1:6">
      <c r="A884" s="299"/>
      <c r="B884" s="288">
        <v>420000</v>
      </c>
      <c r="C884" s="288" t="s">
        <v>91</v>
      </c>
      <c r="D884" s="289">
        <v>4145000</v>
      </c>
      <c r="E884" s="289">
        <v>3562487.61</v>
      </c>
      <c r="F884" s="298">
        <f t="shared" si="74"/>
        <v>0.85946625090470441</v>
      </c>
    </row>
    <row r="885" spans="1:6">
      <c r="A885" s="299"/>
      <c r="B885" s="288">
        <v>421000</v>
      </c>
      <c r="C885" s="288" t="s">
        <v>76</v>
      </c>
      <c r="D885" s="289">
        <v>65000</v>
      </c>
      <c r="E885" s="289">
        <v>40642.78</v>
      </c>
      <c r="F885" s="298">
        <f t="shared" si="74"/>
        <v>0.62527353846153844</v>
      </c>
    </row>
    <row r="886" spans="1:6">
      <c r="A886" s="299"/>
      <c r="B886" s="288">
        <v>421100</v>
      </c>
      <c r="C886" s="288" t="s">
        <v>456</v>
      </c>
      <c r="D886" s="289">
        <v>15000</v>
      </c>
      <c r="E886" s="289">
        <v>1111.69</v>
      </c>
      <c r="F886" s="298">
        <f t="shared" si="74"/>
        <v>7.4112666666666674E-2</v>
      </c>
    </row>
    <row r="887" spans="1:6">
      <c r="A887" s="299"/>
      <c r="B887" s="288">
        <v>421400</v>
      </c>
      <c r="C887" s="288" t="s">
        <v>97</v>
      </c>
      <c r="D887" s="289">
        <v>50000</v>
      </c>
      <c r="E887" s="289">
        <v>39531.089999999997</v>
      </c>
      <c r="F887" s="298">
        <f t="shared" si="74"/>
        <v>0.79062179999999993</v>
      </c>
    </row>
    <row r="888" spans="1:6">
      <c r="A888" s="299"/>
      <c r="B888" s="288">
        <v>422000</v>
      </c>
      <c r="C888" s="288" t="s">
        <v>78</v>
      </c>
      <c r="D888" s="289">
        <v>670000</v>
      </c>
      <c r="E888" s="289">
        <v>601039.4</v>
      </c>
      <c r="F888" s="298">
        <f t="shared" si="74"/>
        <v>0.89707373134328361</v>
      </c>
    </row>
    <row r="889" spans="1:6">
      <c r="A889" s="299"/>
      <c r="B889" s="288">
        <v>422100</v>
      </c>
      <c r="C889" s="288" t="s">
        <v>79</v>
      </c>
      <c r="D889" s="289">
        <v>420000</v>
      </c>
      <c r="E889" s="289">
        <v>377810.4</v>
      </c>
      <c r="F889" s="298">
        <f t="shared" si="74"/>
        <v>0.89954857142857148</v>
      </c>
    </row>
    <row r="890" spans="1:6">
      <c r="A890" s="299"/>
      <c r="B890" s="288">
        <v>422200</v>
      </c>
      <c r="C890" s="288" t="s">
        <v>457</v>
      </c>
      <c r="D890" s="289">
        <v>150000</v>
      </c>
      <c r="E890" s="289">
        <v>142000</v>
      </c>
      <c r="F890" s="298">
        <f t="shared" si="74"/>
        <v>0.94666666666666666</v>
      </c>
    </row>
    <row r="891" spans="1:6">
      <c r="A891" s="299"/>
      <c r="B891" s="288">
        <v>422300</v>
      </c>
      <c r="C891" s="288" t="s">
        <v>494</v>
      </c>
      <c r="D891" s="289">
        <v>100000</v>
      </c>
      <c r="E891" s="289">
        <v>81229</v>
      </c>
      <c r="F891" s="298">
        <f t="shared" si="74"/>
        <v>0.81228999999999996</v>
      </c>
    </row>
    <row r="892" spans="1:6">
      <c r="A892" s="299"/>
      <c r="B892" s="288">
        <v>423000</v>
      </c>
      <c r="C892" s="288" t="s">
        <v>80</v>
      </c>
      <c r="D892" s="289">
        <v>680000</v>
      </c>
      <c r="E892" s="289">
        <v>676680</v>
      </c>
      <c r="F892" s="298">
        <f t="shared" si="74"/>
        <v>0.99511764705882355</v>
      </c>
    </row>
    <row r="893" spans="1:6">
      <c r="A893" s="299"/>
      <c r="B893" s="288">
        <v>423100</v>
      </c>
      <c r="C893" s="288" t="s">
        <v>81</v>
      </c>
      <c r="D893" s="289">
        <v>180000</v>
      </c>
      <c r="E893" s="289">
        <v>190000</v>
      </c>
      <c r="F893" s="298">
        <f t="shared" si="74"/>
        <v>1.0555555555555556</v>
      </c>
    </row>
    <row r="894" spans="1:6">
      <c r="A894" s="299"/>
      <c r="B894" s="288">
        <v>423200</v>
      </c>
      <c r="C894" s="288" t="s">
        <v>99</v>
      </c>
      <c r="D894" s="289">
        <v>50000</v>
      </c>
      <c r="E894" s="289">
        <v>0</v>
      </c>
      <c r="F894" s="298">
        <f t="shared" si="74"/>
        <v>0</v>
      </c>
    </row>
    <row r="895" spans="1:6">
      <c r="A895" s="299"/>
      <c r="B895" s="288">
        <v>423400</v>
      </c>
      <c r="C895" s="288" t="s">
        <v>82</v>
      </c>
      <c r="D895" s="289">
        <v>20000</v>
      </c>
      <c r="E895" s="289">
        <v>0</v>
      </c>
      <c r="F895" s="298">
        <f t="shared" si="74"/>
        <v>0</v>
      </c>
    </row>
    <row r="896" spans="1:6">
      <c r="A896" s="299"/>
      <c r="B896" s="288">
        <v>423500</v>
      </c>
      <c r="C896" s="288" t="s">
        <v>168</v>
      </c>
      <c r="D896" s="289">
        <v>30000</v>
      </c>
      <c r="E896" s="289">
        <v>25000</v>
      </c>
      <c r="F896" s="298">
        <f t="shared" si="74"/>
        <v>0.83333333333333337</v>
      </c>
    </row>
    <row r="897" spans="1:6">
      <c r="A897" s="299"/>
      <c r="B897" s="288">
        <v>423600</v>
      </c>
      <c r="C897" s="288" t="s">
        <v>170</v>
      </c>
      <c r="D897" s="289">
        <v>400000</v>
      </c>
      <c r="E897" s="289">
        <v>461680</v>
      </c>
      <c r="F897" s="298">
        <f t="shared" si="74"/>
        <v>1.1541999999999999</v>
      </c>
    </row>
    <row r="898" spans="1:6">
      <c r="A898" s="299"/>
      <c r="B898" s="288">
        <v>424000</v>
      </c>
      <c r="C898" s="288" t="s">
        <v>85</v>
      </c>
      <c r="D898" s="289">
        <v>1600000</v>
      </c>
      <c r="E898" s="289">
        <v>1379350</v>
      </c>
      <c r="F898" s="298">
        <f t="shared" si="74"/>
        <v>0.86209374999999999</v>
      </c>
    </row>
    <row r="899" spans="1:6">
      <c r="A899" s="299"/>
      <c r="B899" s="288">
        <v>424200</v>
      </c>
      <c r="C899" s="288" t="s">
        <v>112</v>
      </c>
      <c r="D899" s="289">
        <v>100000</v>
      </c>
      <c r="E899" s="289">
        <v>94600</v>
      </c>
      <c r="F899" s="298">
        <f t="shared" si="74"/>
        <v>0.94599999999999995</v>
      </c>
    </row>
    <row r="900" spans="1:6">
      <c r="A900" s="299"/>
      <c r="B900" s="288">
        <v>424900</v>
      </c>
      <c r="C900" s="288" t="s">
        <v>86</v>
      </c>
      <c r="D900" s="289">
        <v>1500000</v>
      </c>
      <c r="E900" s="289">
        <v>1284750</v>
      </c>
      <c r="F900" s="298">
        <f t="shared" si="74"/>
        <v>0.85650000000000004</v>
      </c>
    </row>
    <row r="901" spans="1:6">
      <c r="A901" s="299"/>
      <c r="B901" s="288">
        <v>425000</v>
      </c>
      <c r="C901" s="288" t="s">
        <v>460</v>
      </c>
      <c r="D901" s="289">
        <v>10000</v>
      </c>
      <c r="E901" s="289">
        <v>7540</v>
      </c>
      <c r="F901" s="298">
        <f t="shared" si="74"/>
        <v>0.754</v>
      </c>
    </row>
    <row r="902" spans="1:6">
      <c r="A902" s="299"/>
      <c r="B902" s="288">
        <v>425100</v>
      </c>
      <c r="C902" s="288" t="s">
        <v>461</v>
      </c>
      <c r="D902" s="289">
        <v>10000</v>
      </c>
      <c r="E902" s="289">
        <v>0</v>
      </c>
      <c r="F902" s="298">
        <f t="shared" si="74"/>
        <v>0</v>
      </c>
    </row>
    <row r="903" spans="1:6">
      <c r="A903" s="299"/>
      <c r="B903" s="288">
        <v>426000</v>
      </c>
      <c r="C903" s="288" t="s">
        <v>87</v>
      </c>
      <c r="D903" s="289">
        <v>1120000</v>
      </c>
      <c r="E903" s="289">
        <v>857235.43</v>
      </c>
      <c r="F903" s="298">
        <f t="shared" si="74"/>
        <v>0.76538877678571438</v>
      </c>
    </row>
    <row r="904" spans="1:6">
      <c r="A904" s="299"/>
      <c r="B904" s="288">
        <v>426100</v>
      </c>
      <c r="C904" s="288" t="s">
        <v>101</v>
      </c>
      <c r="D904" s="289">
        <v>70000</v>
      </c>
      <c r="E904" s="289">
        <v>63460</v>
      </c>
      <c r="F904" s="298">
        <f t="shared" si="74"/>
        <v>0.90657142857142858</v>
      </c>
    </row>
    <row r="905" spans="1:6">
      <c r="A905" s="299"/>
      <c r="B905" s="288">
        <v>426600</v>
      </c>
      <c r="C905" s="288" t="s">
        <v>113</v>
      </c>
      <c r="D905" s="289">
        <v>800000</v>
      </c>
      <c r="E905" s="289">
        <v>573326.03</v>
      </c>
      <c r="F905" s="298">
        <f t="shared" si="74"/>
        <v>0.71665753750000005</v>
      </c>
    </row>
    <row r="906" spans="1:6">
      <c r="A906" s="299"/>
      <c r="B906" s="288">
        <v>426800</v>
      </c>
      <c r="C906" s="288" t="s">
        <v>116</v>
      </c>
      <c r="D906" s="289">
        <v>100000</v>
      </c>
      <c r="E906" s="289">
        <v>91730</v>
      </c>
      <c r="F906" s="298">
        <f t="shared" si="74"/>
        <v>0.9173</v>
      </c>
    </row>
    <row r="907" spans="1:6">
      <c r="A907" s="299"/>
      <c r="B907" s="288">
        <v>426900</v>
      </c>
      <c r="C907" s="288" t="s">
        <v>88</v>
      </c>
      <c r="D907" s="289">
        <v>150000</v>
      </c>
      <c r="E907" s="289">
        <v>128719.4</v>
      </c>
      <c r="F907" s="298">
        <f t="shared" si="74"/>
        <v>0.8581293333333333</v>
      </c>
    </row>
    <row r="908" spans="1:6">
      <c r="A908" s="299"/>
      <c r="B908" s="288">
        <v>500000</v>
      </c>
      <c r="C908" s="288" t="s">
        <v>54</v>
      </c>
      <c r="D908" s="289">
        <v>250000</v>
      </c>
      <c r="E908" s="289">
        <v>175472</v>
      </c>
      <c r="F908" s="298">
        <f t="shared" si="74"/>
        <v>0.70188799999999996</v>
      </c>
    </row>
    <row r="909" spans="1:6">
      <c r="A909" s="299"/>
      <c r="B909" s="288">
        <v>510000</v>
      </c>
      <c r="C909" s="288" t="s">
        <v>55</v>
      </c>
      <c r="D909" s="289">
        <v>250000</v>
      </c>
      <c r="E909" s="289">
        <v>175472</v>
      </c>
      <c r="F909" s="298">
        <f t="shared" si="74"/>
        <v>0.70188799999999996</v>
      </c>
    </row>
    <row r="910" spans="1:6">
      <c r="A910" s="299"/>
      <c r="B910" s="288">
        <v>512000</v>
      </c>
      <c r="C910" s="288" t="s">
        <v>107</v>
      </c>
      <c r="D910" s="289">
        <v>250000</v>
      </c>
      <c r="E910" s="289">
        <v>175472</v>
      </c>
      <c r="F910" s="298">
        <f t="shared" si="74"/>
        <v>0.70188799999999996</v>
      </c>
    </row>
    <row r="911" spans="1:6" ht="13.5" thickBot="1">
      <c r="A911" s="358"/>
      <c r="B911" s="306">
        <v>512600</v>
      </c>
      <c r="C911" s="306" t="s">
        <v>119</v>
      </c>
      <c r="D911" s="307">
        <v>250000</v>
      </c>
      <c r="E911" s="307">
        <v>175472</v>
      </c>
      <c r="F911" s="298">
        <f t="shared" si="74"/>
        <v>0.70188799999999996</v>
      </c>
    </row>
    <row r="912" spans="1:6" ht="58.5" customHeight="1" thickBot="1">
      <c r="A912" s="464" t="s">
        <v>227</v>
      </c>
      <c r="B912" s="465"/>
      <c r="C912" s="312"/>
      <c r="D912" s="259">
        <f>SUM(D913+D954)</f>
        <v>13700000</v>
      </c>
      <c r="E912" s="259">
        <f>SUM(E913+E954)</f>
        <v>13375556.32</v>
      </c>
      <c r="F912" s="258">
        <f>SUM(E912/D912)</f>
        <v>0.9763179795620438</v>
      </c>
    </row>
    <row r="913" spans="1:6">
      <c r="A913" s="297"/>
      <c r="B913" s="295">
        <v>400000</v>
      </c>
      <c r="C913" s="295" t="s">
        <v>117</v>
      </c>
      <c r="D913" s="296">
        <v>13600000</v>
      </c>
      <c r="E913" s="296">
        <v>13311836.32</v>
      </c>
      <c r="F913" s="298">
        <f t="shared" ref="F913:F957" si="75">SUM(E913/D913)</f>
        <v>0.97881149411764712</v>
      </c>
    </row>
    <row r="914" spans="1:6">
      <c r="A914" s="299"/>
      <c r="B914" s="288">
        <v>410000</v>
      </c>
      <c r="C914" s="288" t="s">
        <v>72</v>
      </c>
      <c r="D914" s="289">
        <v>8730000</v>
      </c>
      <c r="E914" s="289">
        <v>8943766.1400000006</v>
      </c>
      <c r="F914" s="298">
        <f t="shared" si="75"/>
        <v>1.0244863848797252</v>
      </c>
    </row>
    <row r="915" spans="1:6">
      <c r="A915" s="299"/>
      <c r="B915" s="288">
        <v>411000</v>
      </c>
      <c r="C915" s="288" t="s">
        <v>73</v>
      </c>
      <c r="D915" s="289">
        <v>7150000</v>
      </c>
      <c r="E915" s="289">
        <v>7580104.6900000004</v>
      </c>
      <c r="F915" s="298">
        <f t="shared" si="75"/>
        <v>1.0601545020979022</v>
      </c>
    </row>
    <row r="916" spans="1:6">
      <c r="A916" s="299"/>
      <c r="B916" s="288">
        <v>411100</v>
      </c>
      <c r="C916" s="288" t="s">
        <v>74</v>
      </c>
      <c r="D916" s="289">
        <v>7150000</v>
      </c>
      <c r="E916" s="289">
        <v>7580104.6900000004</v>
      </c>
      <c r="F916" s="298">
        <f t="shared" si="75"/>
        <v>1.0601545020979022</v>
      </c>
    </row>
    <row r="917" spans="1:6">
      <c r="A917" s="299"/>
      <c r="B917" s="288">
        <v>412000</v>
      </c>
      <c r="C917" s="288" t="s">
        <v>452</v>
      </c>
      <c r="D917" s="289">
        <v>1260000</v>
      </c>
      <c r="E917" s="289">
        <v>1190031.8600000001</v>
      </c>
      <c r="F917" s="298">
        <f t="shared" si="75"/>
        <v>0.94446973015873026</v>
      </c>
    </row>
    <row r="918" spans="1:6">
      <c r="A918" s="299"/>
      <c r="B918" s="288">
        <v>412100</v>
      </c>
      <c r="C918" s="288" t="s">
        <v>453</v>
      </c>
      <c r="D918" s="289">
        <v>880000</v>
      </c>
      <c r="E918" s="289">
        <v>822903.59</v>
      </c>
      <c r="F918" s="298">
        <f t="shared" si="75"/>
        <v>0.93511771590909087</v>
      </c>
    </row>
    <row r="919" spans="1:6">
      <c r="A919" s="299"/>
      <c r="B919" s="288">
        <v>412200</v>
      </c>
      <c r="C919" s="288" t="s">
        <v>75</v>
      </c>
      <c r="D919" s="289">
        <v>380000</v>
      </c>
      <c r="E919" s="289">
        <v>367128.27</v>
      </c>
      <c r="F919" s="298">
        <f t="shared" si="75"/>
        <v>0.96612702631578951</v>
      </c>
    </row>
    <row r="920" spans="1:6">
      <c r="A920" s="299"/>
      <c r="B920" s="288">
        <v>413000</v>
      </c>
      <c r="C920" s="288" t="s">
        <v>195</v>
      </c>
      <c r="D920" s="289">
        <v>30000</v>
      </c>
      <c r="E920" s="289">
        <v>0</v>
      </c>
      <c r="F920" s="298">
        <f t="shared" si="75"/>
        <v>0</v>
      </c>
    </row>
    <row r="921" spans="1:6">
      <c r="A921" s="299"/>
      <c r="B921" s="288">
        <v>413100</v>
      </c>
      <c r="C921" s="288" t="s">
        <v>196</v>
      </c>
      <c r="D921" s="289">
        <v>30000</v>
      </c>
      <c r="E921" s="289">
        <v>0</v>
      </c>
      <c r="F921" s="298">
        <f t="shared" si="75"/>
        <v>0</v>
      </c>
    </row>
    <row r="922" spans="1:6">
      <c r="A922" s="299"/>
      <c r="B922" s="288">
        <v>414000</v>
      </c>
      <c r="C922" s="288" t="s">
        <v>93</v>
      </c>
      <c r="D922" s="289">
        <v>50000</v>
      </c>
      <c r="E922" s="289">
        <v>0</v>
      </c>
      <c r="F922" s="298">
        <f t="shared" si="75"/>
        <v>0</v>
      </c>
    </row>
    <row r="923" spans="1:6">
      <c r="A923" s="299"/>
      <c r="B923" s="288">
        <v>414300</v>
      </c>
      <c r="C923" s="288" t="s">
        <v>169</v>
      </c>
      <c r="D923" s="289">
        <v>50000</v>
      </c>
      <c r="E923" s="289">
        <v>0</v>
      </c>
      <c r="F923" s="298">
        <f t="shared" si="75"/>
        <v>0</v>
      </c>
    </row>
    <row r="924" spans="1:6">
      <c r="A924" s="299"/>
      <c r="B924" s="288">
        <v>415000</v>
      </c>
      <c r="C924" s="288" t="s">
        <v>110</v>
      </c>
      <c r="D924" s="289">
        <v>120000</v>
      </c>
      <c r="E924" s="289">
        <v>111556.15</v>
      </c>
      <c r="F924" s="298">
        <f t="shared" si="75"/>
        <v>0.92963458333333326</v>
      </c>
    </row>
    <row r="925" spans="1:6">
      <c r="A925" s="299"/>
      <c r="B925" s="288">
        <v>415100</v>
      </c>
      <c r="C925" s="288" t="s">
        <v>111</v>
      </c>
      <c r="D925" s="289">
        <v>120000</v>
      </c>
      <c r="E925" s="289">
        <v>111556.15</v>
      </c>
      <c r="F925" s="298">
        <f t="shared" si="75"/>
        <v>0.92963458333333326</v>
      </c>
    </row>
    <row r="926" spans="1:6">
      <c r="A926" s="299"/>
      <c r="B926" s="288">
        <v>416000</v>
      </c>
      <c r="C926" s="288" t="s">
        <v>455</v>
      </c>
      <c r="D926" s="289">
        <v>120000</v>
      </c>
      <c r="E926" s="289">
        <v>62073.440000000002</v>
      </c>
      <c r="F926" s="298">
        <f t="shared" si="75"/>
        <v>0.51727866666666666</v>
      </c>
    </row>
    <row r="927" spans="1:6">
      <c r="A927" s="299"/>
      <c r="B927" s="288">
        <v>416100</v>
      </c>
      <c r="C927" s="288" t="s">
        <v>94</v>
      </c>
      <c r="D927" s="289">
        <v>120000</v>
      </c>
      <c r="E927" s="289">
        <v>62073.440000000002</v>
      </c>
      <c r="F927" s="298">
        <f t="shared" si="75"/>
        <v>0.51727866666666666</v>
      </c>
    </row>
    <row r="928" spans="1:6">
      <c r="A928" s="299"/>
      <c r="B928" s="288">
        <v>420000</v>
      </c>
      <c r="C928" s="288" t="s">
        <v>91</v>
      </c>
      <c r="D928" s="289">
        <v>4870000</v>
      </c>
      <c r="E928" s="289">
        <v>4368070.18</v>
      </c>
      <c r="F928" s="298">
        <f t="shared" si="75"/>
        <v>0.89693432854209443</v>
      </c>
    </row>
    <row r="929" spans="1:6">
      <c r="A929" s="299"/>
      <c r="B929" s="288">
        <v>421000</v>
      </c>
      <c r="C929" s="288" t="s">
        <v>76</v>
      </c>
      <c r="D929" s="289">
        <v>800000</v>
      </c>
      <c r="E929" s="289">
        <v>601794.9</v>
      </c>
      <c r="F929" s="298">
        <f t="shared" si="75"/>
        <v>0.75224362500000008</v>
      </c>
    </row>
    <row r="930" spans="1:6">
      <c r="A930" s="299"/>
      <c r="B930" s="288">
        <v>421100</v>
      </c>
      <c r="C930" s="288" t="s">
        <v>456</v>
      </c>
      <c r="D930" s="289">
        <v>30000</v>
      </c>
      <c r="E930" s="289">
        <v>7246.37</v>
      </c>
      <c r="F930" s="298">
        <f t="shared" si="75"/>
        <v>0.24154566666666666</v>
      </c>
    </row>
    <row r="931" spans="1:6">
      <c r="A931" s="299"/>
      <c r="B931" s="288">
        <v>421200</v>
      </c>
      <c r="C931" s="288" t="s">
        <v>95</v>
      </c>
      <c r="D931" s="289">
        <v>600000</v>
      </c>
      <c r="E931" s="289">
        <v>530625.06000000006</v>
      </c>
      <c r="F931" s="298">
        <f t="shared" si="75"/>
        <v>0.88437510000000008</v>
      </c>
    </row>
    <row r="932" spans="1:6">
      <c r="A932" s="299"/>
      <c r="B932" s="288">
        <v>421300</v>
      </c>
      <c r="C932" s="288" t="s">
        <v>96</v>
      </c>
      <c r="D932" s="289">
        <v>50000</v>
      </c>
      <c r="E932" s="289">
        <v>10049</v>
      </c>
      <c r="F932" s="298">
        <f t="shared" si="75"/>
        <v>0.20097999999999999</v>
      </c>
    </row>
    <row r="933" spans="1:6">
      <c r="A933" s="299"/>
      <c r="B933" s="288">
        <v>421400</v>
      </c>
      <c r="C933" s="288" t="s">
        <v>97</v>
      </c>
      <c r="D933" s="289">
        <v>100000</v>
      </c>
      <c r="E933" s="289">
        <v>53874.47</v>
      </c>
      <c r="F933" s="298">
        <f t="shared" si="75"/>
        <v>0.53874469999999997</v>
      </c>
    </row>
    <row r="934" spans="1:6">
      <c r="A934" s="299"/>
      <c r="B934" s="288">
        <v>421500</v>
      </c>
      <c r="C934" s="288" t="s">
        <v>98</v>
      </c>
      <c r="D934" s="289">
        <v>20000</v>
      </c>
      <c r="E934" s="289">
        <v>0</v>
      </c>
      <c r="F934" s="298">
        <f t="shared" si="75"/>
        <v>0</v>
      </c>
    </row>
    <row r="935" spans="1:6">
      <c r="A935" s="299"/>
      <c r="B935" s="288">
        <v>422000</v>
      </c>
      <c r="C935" s="288" t="s">
        <v>78</v>
      </c>
      <c r="D935" s="289">
        <v>20000</v>
      </c>
      <c r="E935" s="289">
        <v>0</v>
      </c>
      <c r="F935" s="298">
        <f t="shared" si="75"/>
        <v>0</v>
      </c>
    </row>
    <row r="936" spans="1:6">
      <c r="A936" s="299"/>
      <c r="B936" s="288">
        <v>422100</v>
      </c>
      <c r="C936" s="288" t="s">
        <v>79</v>
      </c>
      <c r="D936" s="289">
        <v>20000</v>
      </c>
      <c r="E936" s="289">
        <v>0</v>
      </c>
      <c r="F936" s="298">
        <f t="shared" si="75"/>
        <v>0</v>
      </c>
    </row>
    <row r="937" spans="1:6">
      <c r="A937" s="299"/>
      <c r="B937" s="288">
        <v>423000</v>
      </c>
      <c r="C937" s="288" t="s">
        <v>80</v>
      </c>
      <c r="D937" s="289">
        <v>1820000</v>
      </c>
      <c r="E937" s="289">
        <v>1775753.28</v>
      </c>
      <c r="F937" s="298">
        <f t="shared" si="75"/>
        <v>0.97568861538461538</v>
      </c>
    </row>
    <row r="938" spans="1:6">
      <c r="A938" s="299"/>
      <c r="B938" s="288">
        <v>423200</v>
      </c>
      <c r="C938" s="288" t="s">
        <v>99</v>
      </c>
      <c r="D938" s="289">
        <v>100000</v>
      </c>
      <c r="E938" s="289">
        <v>20000</v>
      </c>
      <c r="F938" s="298">
        <f t="shared" si="75"/>
        <v>0.2</v>
      </c>
    </row>
    <row r="939" spans="1:6">
      <c r="A939" s="299"/>
      <c r="B939" s="288">
        <v>423400</v>
      </c>
      <c r="C939" s="288" t="s">
        <v>82</v>
      </c>
      <c r="D939" s="289">
        <v>200000</v>
      </c>
      <c r="E939" s="289">
        <v>190638</v>
      </c>
      <c r="F939" s="298">
        <f t="shared" si="75"/>
        <v>0.95318999999999998</v>
      </c>
    </row>
    <row r="940" spans="1:6">
      <c r="A940" s="299"/>
      <c r="B940" s="288">
        <v>423500</v>
      </c>
      <c r="C940" s="288" t="s">
        <v>168</v>
      </c>
      <c r="D940" s="289">
        <v>1450000</v>
      </c>
      <c r="E940" s="289">
        <v>1429115.28</v>
      </c>
      <c r="F940" s="298">
        <f t="shared" si="75"/>
        <v>0.98559674482758619</v>
      </c>
    </row>
    <row r="941" spans="1:6">
      <c r="A941" s="299"/>
      <c r="B941" s="288">
        <v>423600</v>
      </c>
      <c r="C941" s="288" t="s">
        <v>170</v>
      </c>
      <c r="D941" s="289">
        <v>50000</v>
      </c>
      <c r="E941" s="289">
        <v>16000</v>
      </c>
      <c r="F941" s="298">
        <f t="shared" si="75"/>
        <v>0.32</v>
      </c>
    </row>
    <row r="942" spans="1:6">
      <c r="A942" s="299"/>
      <c r="B942" s="288">
        <v>423700</v>
      </c>
      <c r="C942" s="288" t="s">
        <v>83</v>
      </c>
      <c r="D942" s="289">
        <v>20000</v>
      </c>
      <c r="E942" s="289">
        <v>0</v>
      </c>
      <c r="F942" s="298">
        <f t="shared" si="75"/>
        <v>0</v>
      </c>
    </row>
    <row r="943" spans="1:6">
      <c r="A943" s="299"/>
      <c r="B943" s="288">
        <v>424000</v>
      </c>
      <c r="C943" s="288" t="s">
        <v>85</v>
      </c>
      <c r="D943" s="289">
        <v>1500000</v>
      </c>
      <c r="E943" s="289">
        <v>1435940</v>
      </c>
      <c r="F943" s="298">
        <f t="shared" si="75"/>
        <v>0.95729333333333333</v>
      </c>
    </row>
    <row r="944" spans="1:6">
      <c r="A944" s="299"/>
      <c r="B944" s="288">
        <v>424200</v>
      </c>
      <c r="C944" s="288" t="s">
        <v>112</v>
      </c>
      <c r="D944" s="289">
        <v>1500000</v>
      </c>
      <c r="E944" s="289">
        <v>1435940</v>
      </c>
      <c r="F944" s="298">
        <f t="shared" si="75"/>
        <v>0.95729333333333333</v>
      </c>
    </row>
    <row r="945" spans="1:6">
      <c r="A945" s="299"/>
      <c r="B945" s="288">
        <v>425000</v>
      </c>
      <c r="C945" s="288" t="s">
        <v>460</v>
      </c>
      <c r="D945" s="289">
        <v>350000</v>
      </c>
      <c r="E945" s="289">
        <v>272226</v>
      </c>
      <c r="F945" s="298">
        <f t="shared" si="75"/>
        <v>0.77778857142857138</v>
      </c>
    </row>
    <row r="946" spans="1:6">
      <c r="A946" s="299"/>
      <c r="B946" s="288">
        <v>425100</v>
      </c>
      <c r="C946" s="288" t="s">
        <v>461</v>
      </c>
      <c r="D946" s="289">
        <v>300000</v>
      </c>
      <c r="E946" s="289">
        <v>259528</v>
      </c>
      <c r="F946" s="298">
        <f t="shared" si="75"/>
        <v>0.86509333333333338</v>
      </c>
    </row>
    <row r="947" spans="1:6">
      <c r="A947" s="299"/>
      <c r="B947" s="288">
        <v>425200</v>
      </c>
      <c r="C947" s="288" t="s">
        <v>115</v>
      </c>
      <c r="D947" s="289">
        <v>50000</v>
      </c>
      <c r="E947" s="289">
        <v>12698</v>
      </c>
      <c r="F947" s="298">
        <f t="shared" si="75"/>
        <v>0.25396000000000002</v>
      </c>
    </row>
    <row r="948" spans="1:6">
      <c r="A948" s="299"/>
      <c r="B948" s="288">
        <v>426000</v>
      </c>
      <c r="C948" s="288" t="s">
        <v>87</v>
      </c>
      <c r="D948" s="289">
        <v>380000</v>
      </c>
      <c r="E948" s="289">
        <v>282356</v>
      </c>
      <c r="F948" s="298">
        <f t="shared" si="75"/>
        <v>0.74304210526315795</v>
      </c>
    </row>
    <row r="949" spans="1:6">
      <c r="A949" s="299"/>
      <c r="B949" s="288">
        <v>426100</v>
      </c>
      <c r="C949" s="288" t="s">
        <v>101</v>
      </c>
      <c r="D949" s="289">
        <v>150000</v>
      </c>
      <c r="E949" s="289">
        <v>131256</v>
      </c>
      <c r="F949" s="298">
        <f t="shared" si="75"/>
        <v>0.87504000000000004</v>
      </c>
    </row>
    <row r="950" spans="1:6">
      <c r="A950" s="299"/>
      <c r="B950" s="288">
        <v>426300</v>
      </c>
      <c r="C950" s="288" t="s">
        <v>462</v>
      </c>
      <c r="D950" s="289">
        <v>20000</v>
      </c>
      <c r="E950" s="289">
        <v>0</v>
      </c>
      <c r="F950" s="298">
        <f t="shared" si="75"/>
        <v>0</v>
      </c>
    </row>
    <row r="951" spans="1:6">
      <c r="A951" s="299"/>
      <c r="B951" s="288">
        <v>426400</v>
      </c>
      <c r="C951" s="288" t="s">
        <v>171</v>
      </c>
      <c r="D951" s="289">
        <v>20000</v>
      </c>
      <c r="E951" s="289">
        <v>0</v>
      </c>
      <c r="F951" s="298">
        <f t="shared" si="75"/>
        <v>0</v>
      </c>
    </row>
    <row r="952" spans="1:6">
      <c r="A952" s="299"/>
      <c r="B952" s="288">
        <v>426800</v>
      </c>
      <c r="C952" s="288" t="s">
        <v>116</v>
      </c>
      <c r="D952" s="289">
        <v>130000</v>
      </c>
      <c r="E952" s="289">
        <v>99875</v>
      </c>
      <c r="F952" s="298">
        <f t="shared" si="75"/>
        <v>0.76826923076923082</v>
      </c>
    </row>
    <row r="953" spans="1:6">
      <c r="A953" s="299"/>
      <c r="B953" s="288">
        <v>426900</v>
      </c>
      <c r="C953" s="288" t="s">
        <v>88</v>
      </c>
      <c r="D953" s="289">
        <v>60000</v>
      </c>
      <c r="E953" s="289">
        <v>51225</v>
      </c>
      <c r="F953" s="298">
        <f t="shared" si="75"/>
        <v>0.85375000000000001</v>
      </c>
    </row>
    <row r="954" spans="1:6">
      <c r="A954" s="299"/>
      <c r="B954" s="288">
        <v>500000</v>
      </c>
      <c r="C954" s="288" t="s">
        <v>54</v>
      </c>
      <c r="D954" s="289">
        <v>100000</v>
      </c>
      <c r="E954" s="289">
        <v>63720</v>
      </c>
      <c r="F954" s="298">
        <f t="shared" si="75"/>
        <v>0.63719999999999999</v>
      </c>
    </row>
    <row r="955" spans="1:6">
      <c r="A955" s="299"/>
      <c r="B955" s="288">
        <v>510000</v>
      </c>
      <c r="C955" s="288" t="s">
        <v>55</v>
      </c>
      <c r="D955" s="289">
        <v>100000</v>
      </c>
      <c r="E955" s="289">
        <v>63720</v>
      </c>
      <c r="F955" s="298">
        <f t="shared" si="75"/>
        <v>0.63719999999999999</v>
      </c>
    </row>
    <row r="956" spans="1:6">
      <c r="A956" s="299"/>
      <c r="B956" s="288">
        <v>512000</v>
      </c>
      <c r="C956" s="288" t="s">
        <v>107</v>
      </c>
      <c r="D956" s="289">
        <v>100000</v>
      </c>
      <c r="E956" s="289">
        <v>63720</v>
      </c>
      <c r="F956" s="298">
        <f t="shared" si="75"/>
        <v>0.63719999999999999</v>
      </c>
    </row>
    <row r="957" spans="1:6" ht="13.5" thickBot="1">
      <c r="A957" s="358"/>
      <c r="B957" s="306">
        <v>512200</v>
      </c>
      <c r="C957" s="306" t="s">
        <v>108</v>
      </c>
      <c r="D957" s="307">
        <v>100000</v>
      </c>
      <c r="E957" s="307">
        <v>63720</v>
      </c>
      <c r="F957" s="298">
        <f t="shared" si="75"/>
        <v>0.63719999999999999</v>
      </c>
    </row>
    <row r="958" spans="1:6" ht="34.5" customHeight="1" thickBot="1">
      <c r="A958" s="444" t="s">
        <v>294</v>
      </c>
      <c r="B958" s="445"/>
      <c r="C958" s="445"/>
      <c r="D958" s="261">
        <f>SUM(D959)</f>
        <v>56000000</v>
      </c>
      <c r="E958" s="261">
        <f>SUM(E959)</f>
        <v>57299999.390000001</v>
      </c>
      <c r="F958" s="260">
        <f>SUM(E958/D958)</f>
        <v>1.0232142748214286</v>
      </c>
    </row>
    <row r="959" spans="1:6" ht="39.75" customHeight="1" thickBot="1">
      <c r="A959" s="476" t="s">
        <v>363</v>
      </c>
      <c r="B959" s="477"/>
      <c r="C959" s="369"/>
      <c r="D959" s="261">
        <f>SUM(D960)</f>
        <v>56000000</v>
      </c>
      <c r="E959" s="261">
        <f>SUM(E960)</f>
        <v>57299999.390000001</v>
      </c>
      <c r="F959" s="260">
        <f>SUM(E959/D959)</f>
        <v>1.0232142748214286</v>
      </c>
    </row>
    <row r="960" spans="1:6">
      <c r="A960" s="297"/>
      <c r="B960" s="295">
        <v>400000</v>
      </c>
      <c r="C960" s="295" t="s">
        <v>117</v>
      </c>
      <c r="D960" s="296">
        <v>56000000</v>
      </c>
      <c r="E960" s="296">
        <v>57299999.390000001</v>
      </c>
      <c r="F960" s="298">
        <f t="shared" ref="F960:F963" si="76">SUM(E960/D960)</f>
        <v>1.0232142748214286</v>
      </c>
    </row>
    <row r="961" spans="1:6">
      <c r="A961" s="299"/>
      <c r="B961" s="288">
        <v>420000</v>
      </c>
      <c r="C961" s="288" t="s">
        <v>91</v>
      </c>
      <c r="D961" s="289">
        <v>56000000</v>
      </c>
      <c r="E961" s="289">
        <v>57299999.390000001</v>
      </c>
      <c r="F961" s="298">
        <f t="shared" si="76"/>
        <v>1.0232142748214286</v>
      </c>
    </row>
    <row r="962" spans="1:6">
      <c r="A962" s="299"/>
      <c r="B962" s="288">
        <v>423000</v>
      </c>
      <c r="C962" s="288" t="s">
        <v>80</v>
      </c>
      <c r="D962" s="289">
        <v>56000000</v>
      </c>
      <c r="E962" s="289">
        <v>57299999.390000001</v>
      </c>
      <c r="F962" s="298">
        <f t="shared" si="76"/>
        <v>1.0232142748214286</v>
      </c>
    </row>
    <row r="963" spans="1:6" ht="13.5" thickBot="1">
      <c r="A963" s="358"/>
      <c r="B963" s="306">
        <v>423400</v>
      </c>
      <c r="C963" s="306" t="s">
        <v>82</v>
      </c>
      <c r="D963" s="307">
        <v>56000000</v>
      </c>
      <c r="E963" s="307">
        <v>57299999.390000001</v>
      </c>
      <c r="F963" s="298">
        <f t="shared" si="76"/>
        <v>1.0232142748214286</v>
      </c>
    </row>
    <row r="964" spans="1:6" ht="33" customHeight="1" thickBot="1">
      <c r="A964" s="466" t="s">
        <v>422</v>
      </c>
      <c r="B964" s="467"/>
      <c r="C964" s="467"/>
      <c r="D964" s="261">
        <f>SUM(D965)</f>
        <v>330400000</v>
      </c>
      <c r="E964" s="261">
        <f>SUM(E965)</f>
        <v>338798989.51999998</v>
      </c>
      <c r="F964" s="260">
        <f>SUM(E964/D964)</f>
        <v>1.0254206704600484</v>
      </c>
    </row>
    <row r="965" spans="1:6" ht="43.5" customHeight="1" thickBot="1">
      <c r="A965" s="442" t="s">
        <v>228</v>
      </c>
      <c r="B965" s="443"/>
      <c r="C965" s="265"/>
      <c r="D965" s="259">
        <f>SUM(D966+D1016)</f>
        <v>330400000</v>
      </c>
      <c r="E965" s="259">
        <f>SUM(E966+E1016)</f>
        <v>338798989.51999998</v>
      </c>
      <c r="F965" s="258">
        <f>SUM(E965/D965)</f>
        <v>1.0254206704600484</v>
      </c>
    </row>
    <row r="966" spans="1:6">
      <c r="A966" s="297"/>
      <c r="B966" s="295">
        <v>400000</v>
      </c>
      <c r="C966" s="295" t="s">
        <v>117</v>
      </c>
      <c r="D966" s="296">
        <v>329650000</v>
      </c>
      <c r="E966" s="296">
        <v>338096957.51999998</v>
      </c>
      <c r="F966" s="298">
        <f t="shared" ref="F966:F1019" si="77">SUM(E966/D966)</f>
        <v>1.0256240179584406</v>
      </c>
    </row>
    <row r="967" spans="1:6">
      <c r="A967" s="299"/>
      <c r="B967" s="288">
        <v>410000</v>
      </c>
      <c r="C967" s="288" t="s">
        <v>72</v>
      </c>
      <c r="D967" s="289">
        <v>290450000</v>
      </c>
      <c r="E967" s="289">
        <v>302365809.83999997</v>
      </c>
      <c r="F967" s="298">
        <f t="shared" si="77"/>
        <v>1.0410253394388018</v>
      </c>
    </row>
    <row r="968" spans="1:6">
      <c r="A968" s="299"/>
      <c r="B968" s="288">
        <v>411000</v>
      </c>
      <c r="C968" s="288" t="s">
        <v>73</v>
      </c>
      <c r="D968" s="289">
        <v>242500000</v>
      </c>
      <c r="E968" s="289">
        <v>255035739.90000001</v>
      </c>
      <c r="F968" s="298">
        <f t="shared" si="77"/>
        <v>1.0516937727835052</v>
      </c>
    </row>
    <row r="969" spans="1:6">
      <c r="A969" s="299"/>
      <c r="B969" s="288">
        <v>411100</v>
      </c>
      <c r="C969" s="288" t="s">
        <v>74</v>
      </c>
      <c r="D969" s="289">
        <v>242500000</v>
      </c>
      <c r="E969" s="289">
        <v>255035739.90000001</v>
      </c>
      <c r="F969" s="298">
        <f t="shared" si="77"/>
        <v>1.0516937727835052</v>
      </c>
    </row>
    <row r="970" spans="1:6">
      <c r="A970" s="299"/>
      <c r="B970" s="288">
        <v>412000</v>
      </c>
      <c r="C970" s="288" t="s">
        <v>452</v>
      </c>
      <c r="D970" s="289">
        <v>40550000</v>
      </c>
      <c r="E970" s="289">
        <v>40258633.579999998</v>
      </c>
      <c r="F970" s="298">
        <f t="shared" si="77"/>
        <v>0.99281463822441429</v>
      </c>
    </row>
    <row r="971" spans="1:6">
      <c r="A971" s="299"/>
      <c r="B971" s="288">
        <v>412100</v>
      </c>
      <c r="C971" s="288" t="s">
        <v>453</v>
      </c>
      <c r="D971" s="289">
        <v>27900000</v>
      </c>
      <c r="E971" s="289">
        <v>27806263.260000002</v>
      </c>
      <c r="F971" s="298">
        <f t="shared" si="77"/>
        <v>0.99664026021505381</v>
      </c>
    </row>
    <row r="972" spans="1:6">
      <c r="A972" s="299"/>
      <c r="B972" s="288">
        <v>412200</v>
      </c>
      <c r="C972" s="288" t="s">
        <v>75</v>
      </c>
      <c r="D972" s="289">
        <v>12650000</v>
      </c>
      <c r="E972" s="289">
        <v>12452370.32</v>
      </c>
      <c r="F972" s="298">
        <f t="shared" si="77"/>
        <v>0.98437710039525694</v>
      </c>
    </row>
    <row r="973" spans="1:6">
      <c r="A973" s="299"/>
      <c r="B973" s="288">
        <v>413000</v>
      </c>
      <c r="C973" s="288" t="s">
        <v>195</v>
      </c>
      <c r="D973" s="289">
        <v>600000</v>
      </c>
      <c r="E973" s="289">
        <v>530150.18000000005</v>
      </c>
      <c r="F973" s="298">
        <f t="shared" si="77"/>
        <v>0.88358363333333345</v>
      </c>
    </row>
    <row r="974" spans="1:6">
      <c r="A974" s="299"/>
      <c r="B974" s="288">
        <v>413100</v>
      </c>
      <c r="C974" s="288" t="s">
        <v>196</v>
      </c>
      <c r="D974" s="289">
        <v>600000</v>
      </c>
      <c r="E974" s="289">
        <v>530150.18000000005</v>
      </c>
      <c r="F974" s="298">
        <f t="shared" si="77"/>
        <v>0.88358363333333345</v>
      </c>
    </row>
    <row r="975" spans="1:6">
      <c r="A975" s="299"/>
      <c r="B975" s="288">
        <v>414000</v>
      </c>
      <c r="C975" s="288" t="s">
        <v>93</v>
      </c>
      <c r="D975" s="289">
        <v>2000000</v>
      </c>
      <c r="E975" s="289">
        <v>1817821.51</v>
      </c>
      <c r="F975" s="298">
        <f t="shared" si="77"/>
        <v>0.90891075499999996</v>
      </c>
    </row>
    <row r="976" spans="1:6">
      <c r="A976" s="299"/>
      <c r="B976" s="288">
        <v>414300</v>
      </c>
      <c r="C976" s="288" t="s">
        <v>169</v>
      </c>
      <c r="D976" s="289">
        <v>600000</v>
      </c>
      <c r="E976" s="289">
        <v>506213.5</v>
      </c>
      <c r="F976" s="298">
        <f t="shared" si="77"/>
        <v>0.84368916666666671</v>
      </c>
    </row>
    <row r="977" spans="1:6">
      <c r="A977" s="299"/>
      <c r="B977" s="288">
        <v>414400</v>
      </c>
      <c r="C977" s="288" t="s">
        <v>454</v>
      </c>
      <c r="D977" s="289">
        <v>1400000</v>
      </c>
      <c r="E977" s="289">
        <v>1311609</v>
      </c>
      <c r="F977" s="298">
        <f t="shared" si="77"/>
        <v>0.93686357142857146</v>
      </c>
    </row>
    <row r="978" spans="1:6">
      <c r="A978" s="299"/>
      <c r="B978" s="288">
        <v>415000</v>
      </c>
      <c r="C978" s="288" t="s">
        <v>110</v>
      </c>
      <c r="D978" s="289">
        <v>2300000</v>
      </c>
      <c r="E978" s="289">
        <v>2275846.4900000002</v>
      </c>
      <c r="F978" s="298">
        <f t="shared" si="77"/>
        <v>0.98949847391304357</v>
      </c>
    </row>
    <row r="979" spans="1:6">
      <c r="A979" s="299"/>
      <c r="B979" s="288">
        <v>415100</v>
      </c>
      <c r="C979" s="288" t="s">
        <v>111</v>
      </c>
      <c r="D979" s="289">
        <v>2300000</v>
      </c>
      <c r="E979" s="289">
        <v>2275846.4900000002</v>
      </c>
      <c r="F979" s="298">
        <f t="shared" si="77"/>
        <v>0.98949847391304357</v>
      </c>
    </row>
    <row r="980" spans="1:6">
      <c r="A980" s="299"/>
      <c r="B980" s="288">
        <v>416000</v>
      </c>
      <c r="C980" s="288" t="s">
        <v>455</v>
      </c>
      <c r="D980" s="289">
        <v>2500000</v>
      </c>
      <c r="E980" s="289">
        <v>2447618.1800000002</v>
      </c>
      <c r="F980" s="298">
        <f t="shared" si="77"/>
        <v>0.97904727200000008</v>
      </c>
    </row>
    <row r="981" spans="1:6">
      <c r="A981" s="299"/>
      <c r="B981" s="288">
        <v>416100</v>
      </c>
      <c r="C981" s="288" t="s">
        <v>94</v>
      </c>
      <c r="D981" s="289">
        <v>2500000</v>
      </c>
      <c r="E981" s="289">
        <v>2447618.1800000002</v>
      </c>
      <c r="F981" s="298">
        <f t="shared" si="77"/>
        <v>0.97904727200000008</v>
      </c>
    </row>
    <row r="982" spans="1:6">
      <c r="A982" s="299"/>
      <c r="B982" s="288">
        <v>420000</v>
      </c>
      <c r="C982" s="288" t="s">
        <v>91</v>
      </c>
      <c r="D982" s="289">
        <v>38620000</v>
      </c>
      <c r="E982" s="289">
        <v>35228281.350000001</v>
      </c>
      <c r="F982" s="298">
        <f t="shared" si="77"/>
        <v>0.9121771452615226</v>
      </c>
    </row>
    <row r="983" spans="1:6">
      <c r="A983" s="299"/>
      <c r="B983" s="288">
        <v>421000</v>
      </c>
      <c r="C983" s="288" t="s">
        <v>76</v>
      </c>
      <c r="D983" s="289">
        <v>17550000</v>
      </c>
      <c r="E983" s="289">
        <v>15223395.689999999</v>
      </c>
      <c r="F983" s="298">
        <f t="shared" si="77"/>
        <v>0.86742995384615385</v>
      </c>
    </row>
    <row r="984" spans="1:6">
      <c r="A984" s="299"/>
      <c r="B984" s="288">
        <v>421100</v>
      </c>
      <c r="C984" s="288" t="s">
        <v>456</v>
      </c>
      <c r="D984" s="289">
        <v>400000</v>
      </c>
      <c r="E984" s="289">
        <v>376188.05</v>
      </c>
      <c r="F984" s="298">
        <f t="shared" si="77"/>
        <v>0.94047012499999993</v>
      </c>
    </row>
    <row r="985" spans="1:6">
      <c r="A985" s="299"/>
      <c r="B985" s="288">
        <v>421200</v>
      </c>
      <c r="C985" s="288" t="s">
        <v>95</v>
      </c>
      <c r="D985" s="289">
        <v>14150000</v>
      </c>
      <c r="E985" s="289">
        <v>12153601.699999999</v>
      </c>
      <c r="F985" s="298">
        <f t="shared" si="77"/>
        <v>0.85891178091872789</v>
      </c>
    </row>
    <row r="986" spans="1:6">
      <c r="A986" s="299"/>
      <c r="B986" s="288">
        <v>421300</v>
      </c>
      <c r="C986" s="288" t="s">
        <v>96</v>
      </c>
      <c r="D986" s="289">
        <v>1800000</v>
      </c>
      <c r="E986" s="289">
        <v>1622904.24</v>
      </c>
      <c r="F986" s="298">
        <f t="shared" si="77"/>
        <v>0.90161346666666664</v>
      </c>
    </row>
    <row r="987" spans="1:6">
      <c r="A987" s="299"/>
      <c r="B987" s="288">
        <v>421400</v>
      </c>
      <c r="C987" s="288" t="s">
        <v>97</v>
      </c>
      <c r="D987" s="289">
        <v>710000</v>
      </c>
      <c r="E987" s="289">
        <v>637307.69999999995</v>
      </c>
      <c r="F987" s="298">
        <f t="shared" si="77"/>
        <v>0.89761647887323937</v>
      </c>
    </row>
    <row r="988" spans="1:6">
      <c r="A988" s="299"/>
      <c r="B988" s="288">
        <v>421500</v>
      </c>
      <c r="C988" s="288" t="s">
        <v>98</v>
      </c>
      <c r="D988" s="289">
        <v>490000</v>
      </c>
      <c r="E988" s="289">
        <v>433394</v>
      </c>
      <c r="F988" s="298">
        <f t="shared" si="77"/>
        <v>0.88447755102040815</v>
      </c>
    </row>
    <row r="989" spans="1:6">
      <c r="A989" s="299"/>
      <c r="B989" s="288">
        <v>422000</v>
      </c>
      <c r="C989" s="288" t="s">
        <v>78</v>
      </c>
      <c r="D989" s="289">
        <v>120000</v>
      </c>
      <c r="E989" s="289">
        <v>95071.37</v>
      </c>
      <c r="F989" s="298">
        <f t="shared" si="77"/>
        <v>0.79226141666666661</v>
      </c>
    </row>
    <row r="990" spans="1:6">
      <c r="A990" s="299"/>
      <c r="B990" s="288">
        <v>422100</v>
      </c>
      <c r="C990" s="288" t="s">
        <v>79</v>
      </c>
      <c r="D990" s="289">
        <v>100000</v>
      </c>
      <c r="E990" s="289">
        <v>81471.37</v>
      </c>
      <c r="F990" s="298">
        <f t="shared" si="77"/>
        <v>0.81471369999999999</v>
      </c>
    </row>
    <row r="991" spans="1:6">
      <c r="A991" s="299"/>
      <c r="B991" s="288">
        <v>422400</v>
      </c>
      <c r="C991" s="288" t="s">
        <v>495</v>
      </c>
      <c r="D991" s="289">
        <v>20000</v>
      </c>
      <c r="E991" s="289">
        <v>13600</v>
      </c>
      <c r="F991" s="298">
        <f t="shared" si="77"/>
        <v>0.68</v>
      </c>
    </row>
    <row r="992" spans="1:6">
      <c r="A992" s="299"/>
      <c r="B992" s="288">
        <v>423000</v>
      </c>
      <c r="C992" s="288" t="s">
        <v>80</v>
      </c>
      <c r="D992" s="289">
        <v>1820000</v>
      </c>
      <c r="E992" s="289">
        <v>1548983.74</v>
      </c>
      <c r="F992" s="298">
        <f t="shared" si="77"/>
        <v>0.85108996703296702</v>
      </c>
    </row>
    <row r="993" spans="1:6">
      <c r="A993" s="299"/>
      <c r="B993" s="288">
        <v>423200</v>
      </c>
      <c r="C993" s="288" t="s">
        <v>99</v>
      </c>
      <c r="D993" s="289">
        <v>660000</v>
      </c>
      <c r="E993" s="289">
        <v>457620</v>
      </c>
      <c r="F993" s="298">
        <f t="shared" si="77"/>
        <v>0.6933636363636364</v>
      </c>
    </row>
    <row r="994" spans="1:6">
      <c r="A994" s="299"/>
      <c r="B994" s="288">
        <v>423300</v>
      </c>
      <c r="C994" s="288" t="s">
        <v>458</v>
      </c>
      <c r="D994" s="289">
        <v>50000</v>
      </c>
      <c r="E994" s="289">
        <v>30500</v>
      </c>
      <c r="F994" s="298">
        <f t="shared" si="77"/>
        <v>0.61</v>
      </c>
    </row>
    <row r="995" spans="1:6">
      <c r="A995" s="299"/>
      <c r="B995" s="288">
        <v>423400</v>
      </c>
      <c r="C995" s="288" t="s">
        <v>82</v>
      </c>
      <c r="D995" s="289">
        <v>70000</v>
      </c>
      <c r="E995" s="289">
        <v>59442.5</v>
      </c>
      <c r="F995" s="298">
        <f t="shared" si="77"/>
        <v>0.84917857142857145</v>
      </c>
    </row>
    <row r="996" spans="1:6">
      <c r="A996" s="299"/>
      <c r="B996" s="288">
        <v>423500</v>
      </c>
      <c r="C996" s="288" t="s">
        <v>168</v>
      </c>
      <c r="D996" s="289">
        <v>800000</v>
      </c>
      <c r="E996" s="289">
        <v>829479.84</v>
      </c>
      <c r="F996" s="298">
        <f t="shared" si="77"/>
        <v>1.0368497999999999</v>
      </c>
    </row>
    <row r="997" spans="1:6">
      <c r="A997" s="299"/>
      <c r="B997" s="288">
        <v>423700</v>
      </c>
      <c r="C997" s="288" t="s">
        <v>83</v>
      </c>
      <c r="D997" s="289">
        <v>40000</v>
      </c>
      <c r="E997" s="289">
        <v>36750</v>
      </c>
      <c r="F997" s="298">
        <f t="shared" si="77"/>
        <v>0.91874999999999996</v>
      </c>
    </row>
    <row r="998" spans="1:6">
      <c r="A998" s="299"/>
      <c r="B998" s="288">
        <v>423900</v>
      </c>
      <c r="C998" s="288" t="s">
        <v>84</v>
      </c>
      <c r="D998" s="289">
        <v>200000</v>
      </c>
      <c r="E998" s="289">
        <v>135191.4</v>
      </c>
      <c r="F998" s="298">
        <f t="shared" si="77"/>
        <v>0.67595699999999992</v>
      </c>
    </row>
    <row r="999" spans="1:6">
      <c r="A999" s="299"/>
      <c r="B999" s="288">
        <v>424000</v>
      </c>
      <c r="C999" s="288" t="s">
        <v>85</v>
      </c>
      <c r="D999" s="289">
        <v>800000</v>
      </c>
      <c r="E999" s="289">
        <v>739985.5</v>
      </c>
      <c r="F999" s="298">
        <f t="shared" si="77"/>
        <v>0.92498187499999995</v>
      </c>
    </row>
    <row r="1000" spans="1:6">
      <c r="A1000" s="299"/>
      <c r="B1000" s="288">
        <v>424300</v>
      </c>
      <c r="C1000" s="288" t="s">
        <v>100</v>
      </c>
      <c r="D1000" s="289">
        <v>800000</v>
      </c>
      <c r="E1000" s="289">
        <v>739985.5</v>
      </c>
      <c r="F1000" s="298">
        <f t="shared" si="77"/>
        <v>0.92498187499999995</v>
      </c>
    </row>
    <row r="1001" spans="1:6">
      <c r="A1001" s="299"/>
      <c r="B1001" s="288">
        <v>425000</v>
      </c>
      <c r="C1001" s="288" t="s">
        <v>460</v>
      </c>
      <c r="D1001" s="289">
        <v>2700000</v>
      </c>
      <c r="E1001" s="289">
        <v>2587069.46</v>
      </c>
      <c r="F1001" s="298">
        <f t="shared" si="77"/>
        <v>0.95817387407407406</v>
      </c>
    </row>
    <row r="1002" spans="1:6">
      <c r="A1002" s="299"/>
      <c r="B1002" s="288">
        <v>425100</v>
      </c>
      <c r="C1002" s="288" t="s">
        <v>461</v>
      </c>
      <c r="D1002" s="289">
        <v>2000000</v>
      </c>
      <c r="E1002" s="289">
        <v>1927200.96</v>
      </c>
      <c r="F1002" s="298">
        <f t="shared" si="77"/>
        <v>0.96360047999999998</v>
      </c>
    </row>
    <row r="1003" spans="1:6">
      <c r="A1003" s="299"/>
      <c r="B1003" s="288">
        <v>425200</v>
      </c>
      <c r="C1003" s="288" t="s">
        <v>115</v>
      </c>
      <c r="D1003" s="289">
        <v>700000</v>
      </c>
      <c r="E1003" s="289">
        <v>659868.5</v>
      </c>
      <c r="F1003" s="298">
        <f t="shared" si="77"/>
        <v>0.94266928571428577</v>
      </c>
    </row>
    <row r="1004" spans="1:6">
      <c r="A1004" s="299"/>
      <c r="B1004" s="288">
        <v>426000</v>
      </c>
      <c r="C1004" s="288" t="s">
        <v>87</v>
      </c>
      <c r="D1004" s="289">
        <v>15630000</v>
      </c>
      <c r="E1004" s="289">
        <v>15033775.59</v>
      </c>
      <c r="F1004" s="298">
        <f t="shared" si="77"/>
        <v>0.96185384452975042</v>
      </c>
    </row>
    <row r="1005" spans="1:6">
      <c r="A1005" s="299"/>
      <c r="B1005" s="288">
        <v>426100</v>
      </c>
      <c r="C1005" s="288" t="s">
        <v>101</v>
      </c>
      <c r="D1005" s="289">
        <v>810000</v>
      </c>
      <c r="E1005" s="289">
        <v>818442</v>
      </c>
      <c r="F1005" s="298">
        <f t="shared" si="77"/>
        <v>1.0104222222222223</v>
      </c>
    </row>
    <row r="1006" spans="1:6">
      <c r="A1006" s="299"/>
      <c r="B1006" s="288">
        <v>426400</v>
      </c>
      <c r="C1006" s="288" t="s">
        <v>171</v>
      </c>
      <c r="D1006" s="289">
        <v>200000</v>
      </c>
      <c r="E1006" s="289">
        <v>200000</v>
      </c>
      <c r="F1006" s="298">
        <f t="shared" si="77"/>
        <v>1</v>
      </c>
    </row>
    <row r="1007" spans="1:6">
      <c r="A1007" s="299"/>
      <c r="B1007" s="288">
        <v>426600</v>
      </c>
      <c r="C1007" s="288" t="s">
        <v>113</v>
      </c>
      <c r="D1007" s="289">
        <v>220000</v>
      </c>
      <c r="E1007" s="289">
        <v>181629.6</v>
      </c>
      <c r="F1007" s="298">
        <f t="shared" si="77"/>
        <v>0.82558909090909094</v>
      </c>
    </row>
    <row r="1008" spans="1:6">
      <c r="A1008" s="299"/>
      <c r="B1008" s="288">
        <v>426800</v>
      </c>
      <c r="C1008" s="288" t="s">
        <v>116</v>
      </c>
      <c r="D1008" s="289">
        <v>13700000</v>
      </c>
      <c r="E1008" s="289">
        <v>13054564.6</v>
      </c>
      <c r="F1008" s="298">
        <f t="shared" si="77"/>
        <v>0.9528879270072993</v>
      </c>
    </row>
    <row r="1009" spans="1:6">
      <c r="A1009" s="299"/>
      <c r="B1009" s="288">
        <v>426900</v>
      </c>
      <c r="C1009" s="288" t="s">
        <v>88</v>
      </c>
      <c r="D1009" s="289">
        <v>700000</v>
      </c>
      <c r="E1009" s="289">
        <v>776539.39</v>
      </c>
      <c r="F1009" s="298">
        <f t="shared" si="77"/>
        <v>1.1093419857142857</v>
      </c>
    </row>
    <row r="1010" spans="1:6">
      <c r="A1010" s="299"/>
      <c r="B1010" s="288">
        <v>480000</v>
      </c>
      <c r="C1010" s="288" t="s">
        <v>53</v>
      </c>
      <c r="D1010" s="289">
        <v>580000</v>
      </c>
      <c r="E1010" s="289">
        <v>502866.33</v>
      </c>
      <c r="F1010" s="298">
        <f t="shared" si="77"/>
        <v>0.86701091379310347</v>
      </c>
    </row>
    <row r="1011" spans="1:6">
      <c r="A1011" s="299"/>
      <c r="B1011" s="288">
        <v>482000</v>
      </c>
      <c r="C1011" s="288" t="s">
        <v>467</v>
      </c>
      <c r="D1011" s="289">
        <v>80000</v>
      </c>
      <c r="E1011" s="289">
        <v>28764</v>
      </c>
      <c r="F1011" s="298">
        <f t="shared" si="77"/>
        <v>0.35954999999999998</v>
      </c>
    </row>
    <row r="1012" spans="1:6">
      <c r="A1012" s="299"/>
      <c r="B1012" s="288">
        <v>482100</v>
      </c>
      <c r="C1012" s="288" t="s">
        <v>102</v>
      </c>
      <c r="D1012" s="289">
        <v>50000</v>
      </c>
      <c r="E1012" s="289">
        <v>28764</v>
      </c>
      <c r="F1012" s="298">
        <f t="shared" si="77"/>
        <v>0.57528000000000001</v>
      </c>
    </row>
    <row r="1013" spans="1:6">
      <c r="A1013" s="299"/>
      <c r="B1013" s="288">
        <v>482200</v>
      </c>
      <c r="C1013" s="288" t="s">
        <v>103</v>
      </c>
      <c r="D1013" s="289">
        <v>30000</v>
      </c>
      <c r="E1013" s="289">
        <v>0</v>
      </c>
      <c r="F1013" s="298">
        <f t="shared" si="77"/>
        <v>0</v>
      </c>
    </row>
    <row r="1014" spans="1:6">
      <c r="A1014" s="299"/>
      <c r="B1014" s="288">
        <v>483000</v>
      </c>
      <c r="C1014" s="288" t="s">
        <v>468</v>
      </c>
      <c r="D1014" s="289">
        <v>500000</v>
      </c>
      <c r="E1014" s="289">
        <v>474102.33</v>
      </c>
      <c r="F1014" s="298">
        <f t="shared" si="77"/>
        <v>0.94820466000000003</v>
      </c>
    </row>
    <row r="1015" spans="1:6">
      <c r="A1015" s="299"/>
      <c r="B1015" s="288">
        <v>483100</v>
      </c>
      <c r="C1015" s="288" t="s">
        <v>469</v>
      </c>
      <c r="D1015" s="289">
        <v>500000</v>
      </c>
      <c r="E1015" s="289">
        <v>474102.33</v>
      </c>
      <c r="F1015" s="298">
        <f t="shared" si="77"/>
        <v>0.94820466000000003</v>
      </c>
    </row>
    <row r="1016" spans="1:6">
      <c r="A1016" s="299"/>
      <c r="B1016" s="288">
        <v>500000</v>
      </c>
      <c r="C1016" s="288" t="s">
        <v>54</v>
      </c>
      <c r="D1016" s="289">
        <v>750000</v>
      </c>
      <c r="E1016" s="289">
        <v>702032</v>
      </c>
      <c r="F1016" s="298">
        <f t="shared" si="77"/>
        <v>0.93604266666666669</v>
      </c>
    </row>
    <row r="1017" spans="1:6">
      <c r="A1017" s="299"/>
      <c r="B1017" s="288">
        <v>510000</v>
      </c>
      <c r="C1017" s="288" t="s">
        <v>55</v>
      </c>
      <c r="D1017" s="289">
        <v>750000</v>
      </c>
      <c r="E1017" s="289">
        <v>702032</v>
      </c>
      <c r="F1017" s="298">
        <f t="shared" si="77"/>
        <v>0.93604266666666669</v>
      </c>
    </row>
    <row r="1018" spans="1:6">
      <c r="A1018" s="299"/>
      <c r="B1018" s="288">
        <v>512000</v>
      </c>
      <c r="C1018" s="288" t="s">
        <v>107</v>
      </c>
      <c r="D1018" s="289">
        <v>750000</v>
      </c>
      <c r="E1018" s="289">
        <v>702032</v>
      </c>
      <c r="F1018" s="298">
        <f t="shared" si="77"/>
        <v>0.93604266666666669</v>
      </c>
    </row>
    <row r="1019" spans="1:6" ht="13.5" thickBot="1">
      <c r="A1019" s="358"/>
      <c r="B1019" s="306">
        <v>512600</v>
      </c>
      <c r="C1019" s="306" t="s">
        <v>119</v>
      </c>
      <c r="D1019" s="307">
        <v>750000</v>
      </c>
      <c r="E1019" s="307">
        <v>702032</v>
      </c>
      <c r="F1019" s="298">
        <f t="shared" si="77"/>
        <v>0.93604266666666669</v>
      </c>
    </row>
    <row r="1020" spans="1:6" ht="28.5" customHeight="1" thickBot="1">
      <c r="A1020" s="466" t="s">
        <v>229</v>
      </c>
      <c r="B1020" s="467"/>
      <c r="C1020" s="467"/>
      <c r="D1020" s="345">
        <f>SUM(D1021+D1027+D1032+D1037+D1042+D1047+D1054+D1059+D1077+D1082+D1087+D1092+D1097+D1102+D1107+D1112)</f>
        <v>175030000</v>
      </c>
      <c r="E1020" s="345">
        <f>SUM(E1021+E1027+E1032+E1037+E1042+E1047+E1054+E1059+E1077+E1082+E1087+E1092+E1097+E1102+E1107+E1112)</f>
        <v>167639417.62000003</v>
      </c>
      <c r="F1020" s="346">
        <f>SUM(E1020/D1020)</f>
        <v>0.9577753391989946</v>
      </c>
    </row>
    <row r="1021" spans="1:6" ht="39" customHeight="1" thickBot="1">
      <c r="A1021" s="464" t="s">
        <v>364</v>
      </c>
      <c r="B1021" s="465"/>
      <c r="C1021" s="312"/>
      <c r="D1021" s="259">
        <f>SUM(D1022)</f>
        <v>31000000</v>
      </c>
      <c r="E1021" s="349">
        <f>SUM(E1022)</f>
        <v>25974367.629999999</v>
      </c>
      <c r="F1021" s="258">
        <f>SUM(E1021/D1021)</f>
        <v>0.83788282677419357</v>
      </c>
    </row>
    <row r="1022" spans="1:6">
      <c r="A1022" s="297"/>
      <c r="B1022" s="295">
        <v>400000</v>
      </c>
      <c r="C1022" s="295" t="s">
        <v>117</v>
      </c>
      <c r="D1022" s="296">
        <v>31000000</v>
      </c>
      <c r="E1022" s="296">
        <v>25974367.629999999</v>
      </c>
      <c r="F1022" s="298">
        <f t="shared" ref="F1022:F1026" si="78">SUM(E1022/D1022)</f>
        <v>0.83788282677419357</v>
      </c>
    </row>
    <row r="1023" spans="1:6">
      <c r="A1023" s="299"/>
      <c r="B1023" s="288">
        <v>460000</v>
      </c>
      <c r="C1023" s="288" t="s">
        <v>11</v>
      </c>
      <c r="D1023" s="289">
        <v>31000000</v>
      </c>
      <c r="E1023" s="289">
        <v>25974367.629999999</v>
      </c>
      <c r="F1023" s="298">
        <f t="shared" si="78"/>
        <v>0.83788282677419357</v>
      </c>
    </row>
    <row r="1024" spans="1:6">
      <c r="A1024" s="299"/>
      <c r="B1024" s="288">
        <v>463000</v>
      </c>
      <c r="C1024" s="288" t="s">
        <v>493</v>
      </c>
      <c r="D1024" s="289">
        <v>31000000</v>
      </c>
      <c r="E1024" s="289">
        <v>25974367.629999999</v>
      </c>
      <c r="F1024" s="298">
        <f t="shared" si="78"/>
        <v>0.83788282677419357</v>
      </c>
    </row>
    <row r="1025" spans="1:6">
      <c r="A1025" s="299"/>
      <c r="B1025" s="288">
        <v>463100</v>
      </c>
      <c r="C1025" s="288" t="s">
        <v>121</v>
      </c>
      <c r="D1025" s="289">
        <v>29000000</v>
      </c>
      <c r="E1025" s="289">
        <v>25474367.629999999</v>
      </c>
      <c r="F1025" s="298">
        <f t="shared" si="78"/>
        <v>0.87842646999999996</v>
      </c>
    </row>
    <row r="1026" spans="1:6" ht="13.5" thickBot="1">
      <c r="A1026" s="358"/>
      <c r="B1026" s="306">
        <v>463200</v>
      </c>
      <c r="C1026" s="306" t="s">
        <v>51</v>
      </c>
      <c r="D1026" s="307">
        <v>2000000</v>
      </c>
      <c r="E1026" s="307">
        <v>500000</v>
      </c>
      <c r="F1026" s="298">
        <f t="shared" si="78"/>
        <v>0.25</v>
      </c>
    </row>
    <row r="1027" spans="1:6" ht="43.5" customHeight="1" thickBot="1">
      <c r="A1027" s="464" t="s">
        <v>365</v>
      </c>
      <c r="B1027" s="465"/>
      <c r="C1027" s="312"/>
      <c r="D1027" s="259">
        <f>SUM(D1028)</f>
        <v>39000000</v>
      </c>
      <c r="E1027" s="349">
        <f>SUM(E1028)</f>
        <v>34992884.490000002</v>
      </c>
      <c r="F1027" s="258">
        <f>SUM(E1027/D1027)</f>
        <v>0.89725344846153854</v>
      </c>
    </row>
    <row r="1028" spans="1:6">
      <c r="A1028" s="297"/>
      <c r="B1028" s="295">
        <v>400000</v>
      </c>
      <c r="C1028" s="295" t="s">
        <v>117</v>
      </c>
      <c r="D1028" s="296">
        <v>39000000</v>
      </c>
      <c r="E1028" s="296">
        <v>34992884.490000002</v>
      </c>
      <c r="F1028" s="298">
        <f t="shared" ref="F1028:F1031" si="79">SUM(E1028/D1028)</f>
        <v>0.89725344846153854</v>
      </c>
    </row>
    <row r="1029" spans="1:6">
      <c r="A1029" s="299"/>
      <c r="B1029" s="288">
        <v>480000</v>
      </c>
      <c r="C1029" s="288" t="s">
        <v>53</v>
      </c>
      <c r="D1029" s="289">
        <v>39000000</v>
      </c>
      <c r="E1029" s="289">
        <v>34992884.490000002</v>
      </c>
      <c r="F1029" s="298">
        <f t="shared" si="79"/>
        <v>0.89725344846153854</v>
      </c>
    </row>
    <row r="1030" spans="1:6">
      <c r="A1030" s="299"/>
      <c r="B1030" s="288">
        <v>481000</v>
      </c>
      <c r="C1030" s="288" t="s">
        <v>481</v>
      </c>
      <c r="D1030" s="289">
        <v>39000000</v>
      </c>
      <c r="E1030" s="289">
        <v>34992884.490000002</v>
      </c>
      <c r="F1030" s="298">
        <f t="shared" si="79"/>
        <v>0.89725344846153854</v>
      </c>
    </row>
    <row r="1031" spans="1:6" ht="13.5" thickBot="1">
      <c r="A1031" s="358"/>
      <c r="B1031" s="306">
        <v>481900</v>
      </c>
      <c r="C1031" s="306" t="s">
        <v>90</v>
      </c>
      <c r="D1031" s="307">
        <v>39000000</v>
      </c>
      <c r="E1031" s="307">
        <v>34992884.490000002</v>
      </c>
      <c r="F1031" s="298">
        <f t="shared" si="79"/>
        <v>0.89725344846153854</v>
      </c>
    </row>
    <row r="1032" spans="1:6" ht="39.75" customHeight="1" thickBot="1">
      <c r="A1032" s="450" t="s">
        <v>366</v>
      </c>
      <c r="B1032" s="451"/>
      <c r="C1032" s="351"/>
      <c r="D1032" s="352">
        <f>SUM(D1033)</f>
        <v>500000</v>
      </c>
      <c r="E1032" s="352">
        <f>SUM(E1033)</f>
        <v>0</v>
      </c>
      <c r="F1032" s="353">
        <v>0</v>
      </c>
    </row>
    <row r="1033" spans="1:6">
      <c r="A1033" s="362"/>
      <c r="B1033" s="343">
        <v>400000</v>
      </c>
      <c r="C1033" s="343" t="s">
        <v>117</v>
      </c>
      <c r="D1033" s="350">
        <v>500000</v>
      </c>
      <c r="E1033" s="350">
        <v>0</v>
      </c>
      <c r="F1033" s="298">
        <f t="shared" ref="F1033:F1036" si="80">SUM(E1033/D1033)</f>
        <v>0</v>
      </c>
    </row>
    <row r="1034" spans="1:6" ht="25.5">
      <c r="A1034" s="363"/>
      <c r="B1034" s="269">
        <v>470000</v>
      </c>
      <c r="C1034" s="269" t="s">
        <v>52</v>
      </c>
      <c r="D1034" s="268">
        <v>500000</v>
      </c>
      <c r="E1034" s="268">
        <v>0</v>
      </c>
      <c r="F1034" s="298">
        <f t="shared" si="80"/>
        <v>0</v>
      </c>
    </row>
    <row r="1035" spans="1:6" ht="27" customHeight="1">
      <c r="A1035" s="363"/>
      <c r="B1035" s="269">
        <v>472000</v>
      </c>
      <c r="C1035" s="269" t="s">
        <v>288</v>
      </c>
      <c r="D1035" s="268">
        <v>500000</v>
      </c>
      <c r="E1035" s="268">
        <v>0</v>
      </c>
      <c r="F1035" s="298">
        <f t="shared" si="80"/>
        <v>0</v>
      </c>
    </row>
    <row r="1036" spans="1:6" ht="39" thickBot="1">
      <c r="A1036" s="364"/>
      <c r="B1036" s="344">
        <v>472700</v>
      </c>
      <c r="C1036" s="344" t="s">
        <v>406</v>
      </c>
      <c r="D1036" s="354">
        <v>500000</v>
      </c>
      <c r="E1036" s="354">
        <v>0</v>
      </c>
      <c r="F1036" s="298">
        <f t="shared" si="80"/>
        <v>0</v>
      </c>
    </row>
    <row r="1037" spans="1:6" ht="32.25" customHeight="1" thickBot="1">
      <c r="A1037" s="464" t="s">
        <v>423</v>
      </c>
      <c r="B1037" s="465"/>
      <c r="C1037" s="267"/>
      <c r="D1037" s="334">
        <f>SUM(D1038)</f>
        <v>500000</v>
      </c>
      <c r="E1037" s="334">
        <f>SUM(E1038)</f>
        <v>0</v>
      </c>
      <c r="F1037" s="335">
        <v>0</v>
      </c>
    </row>
    <row r="1038" spans="1:6">
      <c r="A1038" s="362"/>
      <c r="B1038" s="338">
        <v>400000</v>
      </c>
      <c r="C1038" s="338" t="s">
        <v>117</v>
      </c>
      <c r="D1038" s="339">
        <v>500000</v>
      </c>
      <c r="E1038" s="338">
        <v>0</v>
      </c>
      <c r="F1038" s="298">
        <f t="shared" ref="F1038:F1041" si="81">SUM(E1038/D1038)</f>
        <v>0</v>
      </c>
    </row>
    <row r="1039" spans="1:6">
      <c r="A1039" s="363"/>
      <c r="B1039" s="264">
        <v>460000</v>
      </c>
      <c r="C1039" s="264" t="s">
        <v>11</v>
      </c>
      <c r="D1039" s="263">
        <v>500000</v>
      </c>
      <c r="E1039" s="264">
        <v>0</v>
      </c>
      <c r="F1039" s="298">
        <f t="shared" si="81"/>
        <v>0</v>
      </c>
    </row>
    <row r="1040" spans="1:6" ht="25.5">
      <c r="A1040" s="363"/>
      <c r="B1040" s="264">
        <v>465000</v>
      </c>
      <c r="C1040" s="264" t="s">
        <v>198</v>
      </c>
      <c r="D1040" s="263">
        <v>500000</v>
      </c>
      <c r="E1040" s="264">
        <v>0</v>
      </c>
      <c r="F1040" s="298">
        <f t="shared" si="81"/>
        <v>0</v>
      </c>
    </row>
    <row r="1041" spans="1:6" ht="26.25" thickBot="1">
      <c r="A1041" s="364"/>
      <c r="B1041" s="341">
        <v>465100</v>
      </c>
      <c r="C1041" s="341" t="s">
        <v>199</v>
      </c>
      <c r="D1041" s="342">
        <v>500000</v>
      </c>
      <c r="E1041" s="341">
        <v>0</v>
      </c>
      <c r="F1041" s="298">
        <f t="shared" si="81"/>
        <v>0</v>
      </c>
    </row>
    <row r="1042" spans="1:6" ht="31.5" customHeight="1" thickBot="1">
      <c r="A1042" s="450" t="s">
        <v>424</v>
      </c>
      <c r="B1042" s="451"/>
      <c r="C1042" s="340"/>
      <c r="D1042" s="259">
        <f>SUM(D1043)</f>
        <v>5500000</v>
      </c>
      <c r="E1042" s="349">
        <f>SUM(E1043)</f>
        <v>4977000</v>
      </c>
      <c r="F1042" s="258">
        <f>SUM(E1042/D1042)</f>
        <v>0.90490909090909089</v>
      </c>
    </row>
    <row r="1043" spans="1:6">
      <c r="A1043" s="297"/>
      <c r="B1043" s="295">
        <v>400000</v>
      </c>
      <c r="C1043" s="295" t="s">
        <v>117</v>
      </c>
      <c r="D1043" s="296">
        <v>5500000</v>
      </c>
      <c r="E1043" s="296">
        <v>4977000</v>
      </c>
      <c r="F1043" s="298">
        <f t="shared" ref="F1043:F1046" si="82">SUM(E1043/D1043)</f>
        <v>0.90490909090909089</v>
      </c>
    </row>
    <row r="1044" spans="1:6">
      <c r="A1044" s="299"/>
      <c r="B1044" s="288">
        <v>470000</v>
      </c>
      <c r="C1044" s="288" t="s">
        <v>52</v>
      </c>
      <c r="D1044" s="289">
        <v>5500000</v>
      </c>
      <c r="E1044" s="289">
        <v>4977000</v>
      </c>
      <c r="F1044" s="298">
        <f t="shared" si="82"/>
        <v>0.90490909090909089</v>
      </c>
    </row>
    <row r="1045" spans="1:6">
      <c r="A1045" s="299"/>
      <c r="B1045" s="288">
        <v>472000</v>
      </c>
      <c r="C1045" s="288" t="s">
        <v>464</v>
      </c>
      <c r="D1045" s="289">
        <v>5500000</v>
      </c>
      <c r="E1045" s="289">
        <v>4977000</v>
      </c>
      <c r="F1045" s="298">
        <f t="shared" si="82"/>
        <v>0.90490909090909089</v>
      </c>
    </row>
    <row r="1046" spans="1:6" ht="13.5" thickBot="1">
      <c r="A1046" s="358"/>
      <c r="B1046" s="306">
        <v>472700</v>
      </c>
      <c r="C1046" s="306" t="s">
        <v>466</v>
      </c>
      <c r="D1046" s="307">
        <v>5500000</v>
      </c>
      <c r="E1046" s="307">
        <v>4977000</v>
      </c>
      <c r="F1046" s="298">
        <f t="shared" si="82"/>
        <v>0.90490909090909089</v>
      </c>
    </row>
    <row r="1047" spans="1:6" ht="24" customHeight="1" thickBot="1">
      <c r="A1047" s="464" t="s">
        <v>367</v>
      </c>
      <c r="B1047" s="465"/>
      <c r="C1047" s="355"/>
      <c r="D1047" s="330">
        <f>SUM(D1048)</f>
        <v>13100000</v>
      </c>
      <c r="E1047" s="356">
        <f>SUM(E1048)</f>
        <v>17131976.210000001</v>
      </c>
      <c r="F1047" s="331">
        <f>SUM(E1047/D1047)</f>
        <v>1.3077844435114505</v>
      </c>
    </row>
    <row r="1048" spans="1:6">
      <c r="A1048" s="297"/>
      <c r="B1048" s="295">
        <v>400000</v>
      </c>
      <c r="C1048" s="295" t="s">
        <v>117</v>
      </c>
      <c r="D1048" s="296">
        <v>13100000</v>
      </c>
      <c r="E1048" s="296">
        <v>17131976.210000001</v>
      </c>
      <c r="F1048" s="298">
        <f t="shared" ref="F1048:F1053" si="83">SUM(E1048/D1048)</f>
        <v>1.3077844435114505</v>
      </c>
    </row>
    <row r="1049" spans="1:6">
      <c r="A1049" s="299"/>
      <c r="B1049" s="288">
        <v>470000</v>
      </c>
      <c r="C1049" s="288" t="s">
        <v>52</v>
      </c>
      <c r="D1049" s="289">
        <v>13100000</v>
      </c>
      <c r="E1049" s="289">
        <v>17131976.210000001</v>
      </c>
      <c r="F1049" s="298">
        <f t="shared" si="83"/>
        <v>1.3077844435114505</v>
      </c>
    </row>
    <row r="1050" spans="1:6">
      <c r="A1050" s="299"/>
      <c r="B1050" s="288">
        <v>472000</v>
      </c>
      <c r="C1050" s="288" t="s">
        <v>464</v>
      </c>
      <c r="D1050" s="289">
        <v>13100000</v>
      </c>
      <c r="E1050" s="289">
        <v>17131976.210000001</v>
      </c>
      <c r="F1050" s="298">
        <f t="shared" si="83"/>
        <v>1.3077844435114505</v>
      </c>
    </row>
    <row r="1051" spans="1:6">
      <c r="A1051" s="299"/>
      <c r="B1051" s="288">
        <v>472300</v>
      </c>
      <c r="C1051" s="288" t="s">
        <v>289</v>
      </c>
      <c r="D1051" s="289">
        <v>6000000</v>
      </c>
      <c r="E1051" s="289">
        <v>17131976.210000001</v>
      </c>
      <c r="F1051" s="298">
        <f t="shared" si="83"/>
        <v>2.8553293683333334</v>
      </c>
    </row>
    <row r="1052" spans="1:6">
      <c r="A1052" s="299"/>
      <c r="B1052" s="288">
        <v>472800</v>
      </c>
      <c r="C1052" s="288" t="s">
        <v>343</v>
      </c>
      <c r="D1052" s="289">
        <v>4000000</v>
      </c>
      <c r="E1052" s="289">
        <v>0</v>
      </c>
      <c r="F1052" s="298">
        <f t="shared" si="83"/>
        <v>0</v>
      </c>
    </row>
    <row r="1053" spans="1:6" ht="13.5" thickBot="1">
      <c r="A1053" s="358"/>
      <c r="B1053" s="306">
        <v>472900</v>
      </c>
      <c r="C1053" s="306" t="s">
        <v>89</v>
      </c>
      <c r="D1053" s="307">
        <v>3100000</v>
      </c>
      <c r="E1053" s="307">
        <v>0</v>
      </c>
      <c r="F1053" s="298">
        <f t="shared" si="83"/>
        <v>0</v>
      </c>
    </row>
    <row r="1054" spans="1:6" s="262" customFormat="1" ht="36" customHeight="1" thickBot="1">
      <c r="A1054" s="468" t="s">
        <v>541</v>
      </c>
      <c r="B1054" s="469"/>
      <c r="C1054" s="340"/>
      <c r="D1054" s="259">
        <f>SUM(D1055)</f>
        <v>16000000</v>
      </c>
      <c r="E1054" s="349">
        <f>SUM(E1055)</f>
        <v>15811962.960000001</v>
      </c>
      <c r="F1054" s="258">
        <f>SUM(E1054/D1054)</f>
        <v>0.98824768500000004</v>
      </c>
    </row>
    <row r="1055" spans="1:6">
      <c r="A1055" s="297"/>
      <c r="B1055" s="295">
        <v>400000</v>
      </c>
      <c r="C1055" s="295" t="s">
        <v>117</v>
      </c>
      <c r="D1055" s="296">
        <v>16000000</v>
      </c>
      <c r="E1055" s="296">
        <v>15811962.960000001</v>
      </c>
      <c r="F1055" s="298">
        <f t="shared" ref="F1055:F1058" si="84">SUM(E1055/D1055)</f>
        <v>0.98824768500000004</v>
      </c>
    </row>
    <row r="1056" spans="1:6">
      <c r="A1056" s="299"/>
      <c r="B1056" s="288">
        <v>470000</v>
      </c>
      <c r="C1056" s="288" t="s">
        <v>52</v>
      </c>
      <c r="D1056" s="289">
        <v>16000000</v>
      </c>
      <c r="E1056" s="289">
        <v>15811962.960000001</v>
      </c>
      <c r="F1056" s="298">
        <f t="shared" si="84"/>
        <v>0.98824768500000004</v>
      </c>
    </row>
    <row r="1057" spans="1:6">
      <c r="A1057" s="299"/>
      <c r="B1057" s="288">
        <v>472000</v>
      </c>
      <c r="C1057" s="288" t="s">
        <v>464</v>
      </c>
      <c r="D1057" s="289">
        <v>16000000</v>
      </c>
      <c r="E1057" s="289">
        <v>15811962.960000001</v>
      </c>
      <c r="F1057" s="298">
        <f t="shared" si="84"/>
        <v>0.98824768500000004</v>
      </c>
    </row>
    <row r="1058" spans="1:6" ht="13.5" thickBot="1">
      <c r="A1058" s="358"/>
      <c r="B1058" s="306">
        <v>472800</v>
      </c>
      <c r="C1058" s="306" t="s">
        <v>343</v>
      </c>
      <c r="D1058" s="307">
        <v>16000000</v>
      </c>
      <c r="E1058" s="307">
        <v>15811962.960000001</v>
      </c>
      <c r="F1058" s="298">
        <f t="shared" si="84"/>
        <v>0.98824768500000004</v>
      </c>
    </row>
    <row r="1059" spans="1:6" s="262" customFormat="1" ht="27.75" customHeight="1" thickBot="1">
      <c r="A1059" s="472" t="s">
        <v>542</v>
      </c>
      <c r="B1059" s="473"/>
      <c r="C1059" s="340"/>
      <c r="D1059" s="259">
        <f>SUM(D1060+D1068)</f>
        <v>24930000</v>
      </c>
      <c r="E1059" s="349">
        <f>SUM(E1060+E1068)</f>
        <v>25029799.640000001</v>
      </c>
      <c r="F1059" s="258">
        <f>SUM(E1059/D1059)</f>
        <v>1.0040031945447252</v>
      </c>
    </row>
    <row r="1060" spans="1:6">
      <c r="A1060" s="297"/>
      <c r="B1060" s="295">
        <v>400000</v>
      </c>
      <c r="C1060" s="295" t="s">
        <v>117</v>
      </c>
      <c r="D1060" s="296">
        <v>2200000</v>
      </c>
      <c r="E1060" s="296">
        <v>2194592.44</v>
      </c>
      <c r="F1060" s="298">
        <f t="shared" ref="F1060:F1076" si="85">SUM(E1060/D1060)</f>
        <v>0.9975420181818182</v>
      </c>
    </row>
    <row r="1061" spans="1:6">
      <c r="A1061" s="299"/>
      <c r="B1061" s="288">
        <v>420000</v>
      </c>
      <c r="C1061" s="288" t="s">
        <v>91</v>
      </c>
      <c r="D1061" s="289">
        <v>1700000</v>
      </c>
      <c r="E1061" s="289">
        <v>2194592.44</v>
      </c>
      <c r="F1061" s="298">
        <f t="shared" si="85"/>
        <v>1.2909367294117646</v>
      </c>
    </row>
    <row r="1062" spans="1:6">
      <c r="A1062" s="299"/>
      <c r="B1062" s="288">
        <v>423000</v>
      </c>
      <c r="C1062" s="288" t="s">
        <v>80</v>
      </c>
      <c r="D1062" s="289">
        <v>1700000</v>
      </c>
      <c r="E1062" s="289">
        <v>1094592.44</v>
      </c>
      <c r="F1062" s="298">
        <f t="shared" si="85"/>
        <v>0.64387790588235294</v>
      </c>
    </row>
    <row r="1063" spans="1:6">
      <c r="A1063" s="299"/>
      <c r="B1063" s="288">
        <v>423100</v>
      </c>
      <c r="C1063" s="288" t="s">
        <v>81</v>
      </c>
      <c r="D1063" s="289">
        <v>1100000</v>
      </c>
      <c r="E1063" s="289">
        <v>0</v>
      </c>
      <c r="F1063" s="298">
        <f t="shared" si="85"/>
        <v>0</v>
      </c>
    </row>
    <row r="1064" spans="1:6">
      <c r="A1064" s="299"/>
      <c r="B1064" s="288">
        <v>423400</v>
      </c>
      <c r="C1064" s="288" t="s">
        <v>82</v>
      </c>
      <c r="D1064" s="289">
        <v>600000</v>
      </c>
      <c r="E1064" s="289">
        <v>600000</v>
      </c>
      <c r="F1064" s="298">
        <f t="shared" si="85"/>
        <v>1</v>
      </c>
    </row>
    <row r="1065" spans="1:6">
      <c r="A1065" s="299"/>
      <c r="B1065" s="288">
        <v>470000</v>
      </c>
      <c r="C1065" s="288" t="s">
        <v>52</v>
      </c>
      <c r="D1065" s="289">
        <v>500000</v>
      </c>
      <c r="E1065" s="289">
        <v>0</v>
      </c>
      <c r="F1065" s="298">
        <f t="shared" si="85"/>
        <v>0</v>
      </c>
    </row>
    <row r="1066" spans="1:6">
      <c r="A1066" s="299"/>
      <c r="B1066" s="288">
        <v>472000</v>
      </c>
      <c r="C1066" s="288" t="s">
        <v>464</v>
      </c>
      <c r="D1066" s="289">
        <v>500000</v>
      </c>
      <c r="E1066" s="289">
        <v>0</v>
      </c>
      <c r="F1066" s="298">
        <f t="shared" si="85"/>
        <v>0</v>
      </c>
    </row>
    <row r="1067" spans="1:6">
      <c r="A1067" s="299"/>
      <c r="B1067" s="288">
        <v>472300</v>
      </c>
      <c r="C1067" s="288" t="s">
        <v>289</v>
      </c>
      <c r="D1067" s="289">
        <v>500000</v>
      </c>
      <c r="E1067" s="289">
        <v>0</v>
      </c>
      <c r="F1067" s="298">
        <f t="shared" si="85"/>
        <v>0</v>
      </c>
    </row>
    <row r="1068" spans="1:6">
      <c r="A1068" s="299"/>
      <c r="B1068" s="288">
        <v>500000</v>
      </c>
      <c r="C1068" s="288" t="s">
        <v>54</v>
      </c>
      <c r="D1068" s="289">
        <v>22730000</v>
      </c>
      <c r="E1068" s="289">
        <v>22835207.199999999</v>
      </c>
      <c r="F1068" s="298">
        <f t="shared" si="85"/>
        <v>1.0046285613726353</v>
      </c>
    </row>
    <row r="1069" spans="1:6">
      <c r="A1069" s="299"/>
      <c r="B1069" s="288">
        <v>510000</v>
      </c>
      <c r="C1069" s="288" t="s">
        <v>55</v>
      </c>
      <c r="D1069" s="289">
        <v>22730000</v>
      </c>
      <c r="E1069" s="289">
        <v>22835207.199999999</v>
      </c>
      <c r="F1069" s="298">
        <f t="shared" si="85"/>
        <v>1.0046285613726353</v>
      </c>
    </row>
    <row r="1070" spans="1:6">
      <c r="A1070" s="299"/>
      <c r="B1070" s="288">
        <v>511000</v>
      </c>
      <c r="C1070" s="288" t="s">
        <v>472</v>
      </c>
      <c r="D1070" s="289">
        <v>13630000</v>
      </c>
      <c r="E1070" s="289">
        <v>14823260</v>
      </c>
      <c r="F1070" s="298">
        <f t="shared" si="85"/>
        <v>1.0875465884079236</v>
      </c>
    </row>
    <row r="1071" spans="1:6">
      <c r="A1071" s="299"/>
      <c r="B1071" s="288">
        <v>511100</v>
      </c>
      <c r="C1071" s="288" t="s">
        <v>473</v>
      </c>
      <c r="D1071" s="289">
        <v>13630000</v>
      </c>
      <c r="E1071" s="289">
        <v>0</v>
      </c>
      <c r="F1071" s="298">
        <f t="shared" si="85"/>
        <v>0</v>
      </c>
    </row>
    <row r="1072" spans="1:6">
      <c r="A1072" s="299"/>
      <c r="B1072" s="288">
        <v>512000</v>
      </c>
      <c r="C1072" s="288" t="s">
        <v>107</v>
      </c>
      <c r="D1072" s="289">
        <v>9100000</v>
      </c>
      <c r="E1072" s="289">
        <v>8011947.2000000002</v>
      </c>
      <c r="F1072" s="298">
        <f t="shared" si="85"/>
        <v>0.88043375824175829</v>
      </c>
    </row>
    <row r="1073" spans="1:6">
      <c r="A1073" s="299"/>
      <c r="B1073" s="288">
        <v>512100</v>
      </c>
      <c r="C1073" s="288" t="s">
        <v>172</v>
      </c>
      <c r="D1073" s="289">
        <v>1400000</v>
      </c>
      <c r="E1073" s="289">
        <v>1147017</v>
      </c>
      <c r="F1073" s="298">
        <f t="shared" si="85"/>
        <v>0.81929785714285719</v>
      </c>
    </row>
    <row r="1074" spans="1:6">
      <c r="A1074" s="299"/>
      <c r="B1074" s="288">
        <v>512200</v>
      </c>
      <c r="C1074" s="288" t="s">
        <v>108</v>
      </c>
      <c r="D1074" s="289">
        <v>3600000</v>
      </c>
      <c r="E1074" s="289">
        <v>2089165.2</v>
      </c>
      <c r="F1074" s="298">
        <f t="shared" si="85"/>
        <v>0.58032366666666668</v>
      </c>
    </row>
    <row r="1075" spans="1:6">
      <c r="A1075" s="299"/>
      <c r="B1075" s="288">
        <v>512500</v>
      </c>
      <c r="C1075" s="288" t="s">
        <v>400</v>
      </c>
      <c r="D1075" s="289">
        <v>2000000</v>
      </c>
      <c r="E1075" s="289">
        <v>1910480.4</v>
      </c>
      <c r="F1075" s="298">
        <f t="shared" si="85"/>
        <v>0.95524019999999998</v>
      </c>
    </row>
    <row r="1076" spans="1:6" ht="13.5" thickBot="1">
      <c r="A1076" s="358"/>
      <c r="B1076" s="306">
        <v>512600</v>
      </c>
      <c r="C1076" s="306" t="s">
        <v>119</v>
      </c>
      <c r="D1076" s="307">
        <v>2100000</v>
      </c>
      <c r="E1076" s="307">
        <v>0</v>
      </c>
      <c r="F1076" s="298">
        <f t="shared" si="85"/>
        <v>0</v>
      </c>
    </row>
    <row r="1077" spans="1:6" s="262" customFormat="1" ht="27.75" customHeight="1" thickBot="1">
      <c r="A1077" s="472" t="s">
        <v>543</v>
      </c>
      <c r="B1077" s="473"/>
      <c r="C1077" s="340"/>
      <c r="D1077" s="259">
        <f>SUM(D1078)</f>
        <v>500000</v>
      </c>
      <c r="E1077" s="349">
        <f>SUM(E1078)</f>
        <v>429000</v>
      </c>
      <c r="F1077" s="258">
        <f>SUM(E1077/D1077)</f>
        <v>0.85799999999999998</v>
      </c>
    </row>
    <row r="1078" spans="1:6">
      <c r="A1078" s="297"/>
      <c r="B1078" s="295">
        <v>400000</v>
      </c>
      <c r="C1078" s="295" t="s">
        <v>117</v>
      </c>
      <c r="D1078" s="296">
        <v>500000</v>
      </c>
      <c r="E1078" s="296">
        <v>429000</v>
      </c>
      <c r="F1078" s="298">
        <f t="shared" ref="F1078:F1081" si="86">SUM(E1078/D1078)</f>
        <v>0.85799999999999998</v>
      </c>
    </row>
    <row r="1079" spans="1:6">
      <c r="A1079" s="299"/>
      <c r="B1079" s="288">
        <v>470000</v>
      </c>
      <c r="C1079" s="288" t="s">
        <v>52</v>
      </c>
      <c r="D1079" s="289">
        <v>500000</v>
      </c>
      <c r="E1079" s="289">
        <v>429000</v>
      </c>
      <c r="F1079" s="298">
        <f t="shared" si="86"/>
        <v>0.85799999999999998</v>
      </c>
    </row>
    <row r="1080" spans="1:6">
      <c r="A1080" s="299"/>
      <c r="B1080" s="288">
        <v>472000</v>
      </c>
      <c r="C1080" s="288" t="s">
        <v>464</v>
      </c>
      <c r="D1080" s="289">
        <v>500000</v>
      </c>
      <c r="E1080" s="289">
        <v>429000</v>
      </c>
      <c r="F1080" s="298">
        <f t="shared" si="86"/>
        <v>0.85799999999999998</v>
      </c>
    </row>
    <row r="1081" spans="1:6" ht="13.5" thickBot="1">
      <c r="A1081" s="358"/>
      <c r="B1081" s="306">
        <v>472800</v>
      </c>
      <c r="C1081" s="306" t="s">
        <v>343</v>
      </c>
      <c r="D1081" s="307">
        <v>500000</v>
      </c>
      <c r="E1081" s="307">
        <v>0</v>
      </c>
      <c r="F1081" s="298">
        <f t="shared" si="86"/>
        <v>0</v>
      </c>
    </row>
    <row r="1082" spans="1:6" s="262" customFormat="1" ht="43.5" customHeight="1" thickBot="1">
      <c r="A1082" s="468" t="s">
        <v>544</v>
      </c>
      <c r="B1082" s="469"/>
      <c r="C1082" s="340"/>
      <c r="D1082" s="259">
        <f>SUM(D1083)</f>
        <v>500000</v>
      </c>
      <c r="E1082" s="349">
        <f>SUM(E1083)</f>
        <v>437990</v>
      </c>
      <c r="F1082" s="258">
        <f>SUM(E1082/D1082)</f>
        <v>0.87597999999999998</v>
      </c>
    </row>
    <row r="1083" spans="1:6">
      <c r="A1083" s="297"/>
      <c r="B1083" s="295">
        <v>400000</v>
      </c>
      <c r="C1083" s="295" t="s">
        <v>117</v>
      </c>
      <c r="D1083" s="296">
        <v>500000</v>
      </c>
      <c r="E1083" s="296">
        <v>437990</v>
      </c>
      <c r="F1083" s="298">
        <f t="shared" ref="F1083:F1086" si="87">SUM(E1083/D1083)</f>
        <v>0.87597999999999998</v>
      </c>
    </row>
    <row r="1084" spans="1:6">
      <c r="A1084" s="299"/>
      <c r="B1084" s="288">
        <v>470000</v>
      </c>
      <c r="C1084" s="288" t="s">
        <v>52</v>
      </c>
      <c r="D1084" s="289">
        <v>500000</v>
      </c>
      <c r="E1084" s="289">
        <v>437990</v>
      </c>
      <c r="F1084" s="298">
        <f t="shared" si="87"/>
        <v>0.87597999999999998</v>
      </c>
    </row>
    <row r="1085" spans="1:6">
      <c r="A1085" s="299"/>
      <c r="B1085" s="288">
        <v>472000</v>
      </c>
      <c r="C1085" s="288" t="s">
        <v>464</v>
      </c>
      <c r="D1085" s="289">
        <v>500000</v>
      </c>
      <c r="E1085" s="289">
        <v>437990</v>
      </c>
      <c r="F1085" s="298">
        <f t="shared" si="87"/>
        <v>0.87597999999999998</v>
      </c>
    </row>
    <row r="1086" spans="1:6" ht="13.5" thickBot="1">
      <c r="A1086" s="358"/>
      <c r="B1086" s="306">
        <v>472800</v>
      </c>
      <c r="C1086" s="306" t="s">
        <v>343</v>
      </c>
      <c r="D1086" s="307">
        <v>500000</v>
      </c>
      <c r="E1086" s="307">
        <v>437990</v>
      </c>
      <c r="F1086" s="298">
        <f t="shared" si="87"/>
        <v>0.87597999999999998</v>
      </c>
    </row>
    <row r="1087" spans="1:6" s="262" customFormat="1" ht="61.5" customHeight="1" thickBot="1">
      <c r="A1087" s="472" t="s">
        <v>545</v>
      </c>
      <c r="B1087" s="473"/>
      <c r="C1087" s="340"/>
      <c r="D1087" s="259">
        <f>SUM(D1088)</f>
        <v>500000</v>
      </c>
      <c r="E1087" s="349">
        <f>SUM(E1088)</f>
        <v>778206.4</v>
      </c>
      <c r="F1087" s="258">
        <f>SUM(E1087/D1087)</f>
        <v>1.5564128000000002</v>
      </c>
    </row>
    <row r="1088" spans="1:6">
      <c r="A1088" s="297"/>
      <c r="B1088" s="295">
        <v>400000</v>
      </c>
      <c r="C1088" s="295" t="s">
        <v>117</v>
      </c>
      <c r="D1088" s="296">
        <v>500000</v>
      </c>
      <c r="E1088" s="296">
        <v>778206.4</v>
      </c>
      <c r="F1088" s="298">
        <f t="shared" ref="F1088:F1091" si="88">SUM(E1088/D1088)</f>
        <v>1.5564128000000002</v>
      </c>
    </row>
    <row r="1089" spans="1:6">
      <c r="A1089" s="299"/>
      <c r="B1089" s="288">
        <v>470000</v>
      </c>
      <c r="C1089" s="288" t="s">
        <v>52</v>
      </c>
      <c r="D1089" s="289">
        <v>500000</v>
      </c>
      <c r="E1089" s="289">
        <v>778206.4</v>
      </c>
      <c r="F1089" s="298">
        <f t="shared" si="88"/>
        <v>1.5564128000000002</v>
      </c>
    </row>
    <row r="1090" spans="1:6">
      <c r="A1090" s="299"/>
      <c r="B1090" s="288">
        <v>472000</v>
      </c>
      <c r="C1090" s="288" t="s">
        <v>464</v>
      </c>
      <c r="D1090" s="289">
        <v>500000</v>
      </c>
      <c r="E1090" s="289">
        <v>778206.4</v>
      </c>
      <c r="F1090" s="298">
        <f t="shared" si="88"/>
        <v>1.5564128000000002</v>
      </c>
    </row>
    <row r="1091" spans="1:6" ht="13.5" thickBot="1">
      <c r="A1091" s="358"/>
      <c r="B1091" s="306">
        <v>472800</v>
      </c>
      <c r="C1091" s="306" t="s">
        <v>343</v>
      </c>
      <c r="D1091" s="307">
        <v>500000</v>
      </c>
      <c r="E1091" s="307">
        <v>778206.4</v>
      </c>
      <c r="F1091" s="298">
        <f t="shared" si="88"/>
        <v>1.5564128000000002</v>
      </c>
    </row>
    <row r="1092" spans="1:6" s="262" customFormat="1" ht="30" customHeight="1" thickBot="1">
      <c r="A1092" s="472" t="s">
        <v>496</v>
      </c>
      <c r="B1092" s="473"/>
      <c r="C1092" s="340"/>
      <c r="D1092" s="259">
        <f>SUM(D1093)</f>
        <v>7000000</v>
      </c>
      <c r="E1092" s="349">
        <f>SUM(E1093)</f>
        <v>11768540.970000001</v>
      </c>
      <c r="F1092" s="258">
        <f>SUM(E1092/D1092)</f>
        <v>1.6812201385714287</v>
      </c>
    </row>
    <row r="1093" spans="1:6">
      <c r="A1093" s="297"/>
      <c r="B1093" s="295">
        <v>400000</v>
      </c>
      <c r="C1093" s="295" t="s">
        <v>117</v>
      </c>
      <c r="D1093" s="296">
        <v>7000000</v>
      </c>
      <c r="E1093" s="296">
        <v>11768540.970000001</v>
      </c>
      <c r="F1093" s="298">
        <f t="shared" ref="F1093:F1096" si="89">SUM(E1093/D1093)</f>
        <v>1.6812201385714287</v>
      </c>
    </row>
    <row r="1094" spans="1:6">
      <c r="A1094" s="299"/>
      <c r="B1094" s="288">
        <v>470000</v>
      </c>
      <c r="C1094" s="288" t="s">
        <v>52</v>
      </c>
      <c r="D1094" s="289">
        <v>7000000</v>
      </c>
      <c r="E1094" s="289">
        <v>11768540.970000001</v>
      </c>
      <c r="F1094" s="298">
        <f t="shared" si="89"/>
        <v>1.6812201385714287</v>
      </c>
    </row>
    <row r="1095" spans="1:6">
      <c r="A1095" s="299"/>
      <c r="B1095" s="288">
        <v>472000</v>
      </c>
      <c r="C1095" s="288" t="s">
        <v>464</v>
      </c>
      <c r="D1095" s="289">
        <v>7000000</v>
      </c>
      <c r="E1095" s="289">
        <v>11768540.970000001</v>
      </c>
      <c r="F1095" s="298">
        <f t="shared" si="89"/>
        <v>1.6812201385714287</v>
      </c>
    </row>
    <row r="1096" spans="1:6" ht="13.5" thickBot="1">
      <c r="A1096" s="358"/>
      <c r="B1096" s="306">
        <v>472800</v>
      </c>
      <c r="C1096" s="306" t="s">
        <v>343</v>
      </c>
      <c r="D1096" s="307">
        <v>7000000</v>
      </c>
      <c r="E1096" s="307">
        <v>11768540.970000001</v>
      </c>
      <c r="F1096" s="298">
        <f t="shared" si="89"/>
        <v>1.6812201385714287</v>
      </c>
    </row>
    <row r="1097" spans="1:6" s="262" customFormat="1" ht="54.75" customHeight="1" thickBot="1">
      <c r="A1097" s="472" t="s">
        <v>497</v>
      </c>
      <c r="B1097" s="473"/>
      <c r="C1097" s="340"/>
      <c r="D1097" s="259">
        <f>SUM(D1098)</f>
        <v>13000000</v>
      </c>
      <c r="E1097" s="349">
        <f>SUM(E1098)</f>
        <v>12634996.26</v>
      </c>
      <c r="F1097" s="258">
        <f>SUM(E1097/D1097)</f>
        <v>0.97192278923076925</v>
      </c>
    </row>
    <row r="1098" spans="1:6">
      <c r="A1098" s="297"/>
      <c r="B1098" s="295">
        <v>400000</v>
      </c>
      <c r="C1098" s="295" t="s">
        <v>117</v>
      </c>
      <c r="D1098" s="296">
        <v>13000000</v>
      </c>
      <c r="E1098" s="296">
        <v>12634996.26</v>
      </c>
      <c r="F1098" s="298">
        <f t="shared" ref="F1098:F1101" si="90">SUM(E1098/D1098)</f>
        <v>0.97192278923076925</v>
      </c>
    </row>
    <row r="1099" spans="1:6">
      <c r="A1099" s="299"/>
      <c r="B1099" s="288">
        <v>470000</v>
      </c>
      <c r="C1099" s="288" t="s">
        <v>52</v>
      </c>
      <c r="D1099" s="289">
        <v>13000000</v>
      </c>
      <c r="E1099" s="289">
        <v>12634996.26</v>
      </c>
      <c r="F1099" s="298">
        <f t="shared" si="90"/>
        <v>0.97192278923076925</v>
      </c>
    </row>
    <row r="1100" spans="1:6">
      <c r="A1100" s="299"/>
      <c r="B1100" s="288">
        <v>472000</v>
      </c>
      <c r="C1100" s="288" t="s">
        <v>464</v>
      </c>
      <c r="D1100" s="289">
        <v>13000000</v>
      </c>
      <c r="E1100" s="289">
        <v>12634996.26</v>
      </c>
      <c r="F1100" s="298">
        <f t="shared" si="90"/>
        <v>0.97192278923076925</v>
      </c>
    </row>
    <row r="1101" spans="1:6" ht="13.5" thickBot="1">
      <c r="A1101" s="358"/>
      <c r="B1101" s="306">
        <v>472800</v>
      </c>
      <c r="C1101" s="306" t="s">
        <v>343</v>
      </c>
      <c r="D1101" s="307">
        <v>13000000</v>
      </c>
      <c r="E1101" s="307">
        <v>12634996.26</v>
      </c>
      <c r="F1101" s="298">
        <f t="shared" si="90"/>
        <v>0.97192278923076925</v>
      </c>
    </row>
    <row r="1102" spans="1:6" s="262" customFormat="1" ht="41.25" customHeight="1" thickBot="1">
      <c r="A1102" s="472" t="s">
        <v>498</v>
      </c>
      <c r="B1102" s="473"/>
      <c r="C1102" s="340"/>
      <c r="D1102" s="259">
        <f>SUM(D1103)</f>
        <v>6000000</v>
      </c>
      <c r="E1102" s="349">
        <f>SUM(E1103)</f>
        <v>6013626.2300000004</v>
      </c>
      <c r="F1102" s="258">
        <f>SUM(E1102/D1102)</f>
        <v>1.0022710383333333</v>
      </c>
    </row>
    <row r="1103" spans="1:6">
      <c r="A1103" s="297"/>
      <c r="B1103" s="295">
        <v>400000</v>
      </c>
      <c r="C1103" s="295" t="s">
        <v>117</v>
      </c>
      <c r="D1103" s="296">
        <v>6000000</v>
      </c>
      <c r="E1103" s="296">
        <v>6013626.2300000004</v>
      </c>
      <c r="F1103" s="298">
        <f t="shared" ref="F1103:F1106" si="91">SUM(E1103/D1103)</f>
        <v>1.0022710383333333</v>
      </c>
    </row>
    <row r="1104" spans="1:6">
      <c r="A1104" s="299"/>
      <c r="B1104" s="288">
        <v>470000</v>
      </c>
      <c r="C1104" s="288" t="s">
        <v>52</v>
      </c>
      <c r="D1104" s="289">
        <v>6000000</v>
      </c>
      <c r="E1104" s="289">
        <v>6013626.2300000004</v>
      </c>
      <c r="F1104" s="298">
        <f t="shared" si="91"/>
        <v>1.0022710383333333</v>
      </c>
    </row>
    <row r="1105" spans="1:6">
      <c r="A1105" s="299"/>
      <c r="B1105" s="288">
        <v>472000</v>
      </c>
      <c r="C1105" s="288" t="s">
        <v>464</v>
      </c>
      <c r="D1105" s="289">
        <v>6000000</v>
      </c>
      <c r="E1105" s="289">
        <v>6013626.2300000004</v>
      </c>
      <c r="F1105" s="298">
        <f t="shared" si="91"/>
        <v>1.0022710383333333</v>
      </c>
    </row>
    <row r="1106" spans="1:6" ht="13.5" thickBot="1">
      <c r="A1106" s="358"/>
      <c r="B1106" s="306">
        <v>472800</v>
      </c>
      <c r="C1106" s="306" t="s">
        <v>343</v>
      </c>
      <c r="D1106" s="307">
        <v>6000000</v>
      </c>
      <c r="E1106" s="307">
        <v>6013626.2300000004</v>
      </c>
      <c r="F1106" s="298">
        <f t="shared" si="91"/>
        <v>1.0022710383333333</v>
      </c>
    </row>
    <row r="1107" spans="1:6" s="262" customFormat="1" ht="30" customHeight="1" thickBot="1">
      <c r="A1107" s="472" t="s">
        <v>499</v>
      </c>
      <c r="B1107" s="473"/>
      <c r="C1107" s="340"/>
      <c r="D1107" s="259">
        <f>SUM(D1108)</f>
        <v>5000000</v>
      </c>
      <c r="E1107" s="349">
        <f>SUM(E1108)</f>
        <v>4406898.4000000004</v>
      </c>
      <c r="F1107" s="258">
        <f>SUM(E1107/D1107)</f>
        <v>0.88137968000000011</v>
      </c>
    </row>
    <row r="1108" spans="1:6">
      <c r="A1108" s="297"/>
      <c r="B1108" s="295">
        <v>400000</v>
      </c>
      <c r="C1108" s="295" t="s">
        <v>117</v>
      </c>
      <c r="D1108" s="296">
        <v>5000000</v>
      </c>
      <c r="E1108" s="296">
        <v>4406898.4000000004</v>
      </c>
      <c r="F1108" s="298">
        <f t="shared" ref="F1108:F1111" si="92">SUM(E1108/D1108)</f>
        <v>0.88137968000000011</v>
      </c>
    </row>
    <row r="1109" spans="1:6">
      <c r="A1109" s="299"/>
      <c r="B1109" s="288">
        <v>470000</v>
      </c>
      <c r="C1109" s="288" t="s">
        <v>52</v>
      </c>
      <c r="D1109" s="289">
        <v>5000000</v>
      </c>
      <c r="E1109" s="289">
        <v>4406898.4000000004</v>
      </c>
      <c r="F1109" s="298">
        <f t="shared" si="92"/>
        <v>0.88137968000000011</v>
      </c>
    </row>
    <row r="1110" spans="1:6">
      <c r="A1110" s="299"/>
      <c r="B1110" s="288">
        <v>472000</v>
      </c>
      <c r="C1110" s="288" t="s">
        <v>464</v>
      </c>
      <c r="D1110" s="289">
        <v>5000000</v>
      </c>
      <c r="E1110" s="289">
        <v>4406898.4000000004</v>
      </c>
      <c r="F1110" s="298">
        <f t="shared" si="92"/>
        <v>0.88137968000000011</v>
      </c>
    </row>
    <row r="1111" spans="1:6" ht="13.5" thickBot="1">
      <c r="A1111" s="358"/>
      <c r="B1111" s="306">
        <v>472800</v>
      </c>
      <c r="C1111" s="306" t="s">
        <v>343</v>
      </c>
      <c r="D1111" s="307">
        <v>5000000</v>
      </c>
      <c r="E1111" s="307">
        <v>4406898.4000000004</v>
      </c>
      <c r="F1111" s="298">
        <f t="shared" si="92"/>
        <v>0.88137968000000011</v>
      </c>
    </row>
    <row r="1112" spans="1:6" s="262" customFormat="1" ht="58.5" customHeight="1" thickBot="1">
      <c r="A1112" s="472" t="s">
        <v>500</v>
      </c>
      <c r="B1112" s="473"/>
      <c r="C1112" s="340"/>
      <c r="D1112" s="259">
        <f>SUM(D1113)</f>
        <v>12000000</v>
      </c>
      <c r="E1112" s="349">
        <f>SUM(E1113)</f>
        <v>7252168.4299999997</v>
      </c>
      <c r="F1112" s="258">
        <f>SUM(E1112/D1112)</f>
        <v>0.60434736916666665</v>
      </c>
    </row>
    <row r="1113" spans="1:6">
      <c r="A1113" s="297"/>
      <c r="B1113" s="295">
        <v>400000</v>
      </c>
      <c r="C1113" s="295" t="s">
        <v>117</v>
      </c>
      <c r="D1113" s="296">
        <v>12000000</v>
      </c>
      <c r="E1113" s="296">
        <v>7252168.4299999997</v>
      </c>
      <c r="F1113" s="298">
        <f t="shared" ref="F1113:F1116" si="93">SUM(E1113/D1113)</f>
        <v>0.60434736916666665</v>
      </c>
    </row>
    <row r="1114" spans="1:6">
      <c r="A1114" s="299"/>
      <c r="B1114" s="288">
        <v>470000</v>
      </c>
      <c r="C1114" s="288" t="s">
        <v>52</v>
      </c>
      <c r="D1114" s="289">
        <v>12000000</v>
      </c>
      <c r="E1114" s="289">
        <v>7252168.4299999997</v>
      </c>
      <c r="F1114" s="298">
        <f t="shared" si="93"/>
        <v>0.60434736916666665</v>
      </c>
    </row>
    <row r="1115" spans="1:6">
      <c r="A1115" s="299"/>
      <c r="B1115" s="288">
        <v>472000</v>
      </c>
      <c r="C1115" s="288" t="s">
        <v>464</v>
      </c>
      <c r="D1115" s="289">
        <v>12000000</v>
      </c>
      <c r="E1115" s="289">
        <v>7252168.4299999997</v>
      </c>
      <c r="F1115" s="298">
        <f t="shared" si="93"/>
        <v>0.60434736916666665</v>
      </c>
    </row>
    <row r="1116" spans="1:6" ht="13.5" thickBot="1">
      <c r="A1116" s="358"/>
      <c r="B1116" s="306">
        <v>472800</v>
      </c>
      <c r="C1116" s="306" t="s">
        <v>343</v>
      </c>
      <c r="D1116" s="307">
        <v>12000000</v>
      </c>
      <c r="E1116" s="307">
        <v>7252168.4299999997</v>
      </c>
      <c r="F1116" s="298">
        <f t="shared" si="93"/>
        <v>0.60434736916666665</v>
      </c>
    </row>
    <row r="1117" spans="1:6" ht="30" customHeight="1" thickBot="1">
      <c r="A1117" s="474" t="s">
        <v>425</v>
      </c>
      <c r="B1117" s="475"/>
      <c r="C1117" s="475"/>
      <c r="D1117" s="261">
        <f>SUM(D1118)</f>
        <v>4500000</v>
      </c>
      <c r="E1117" s="261">
        <f>SUM(E1118)</f>
        <v>3921101.6</v>
      </c>
      <c r="F1117" s="260">
        <f>SUM(E1117/D1117)</f>
        <v>0.8713559111111111</v>
      </c>
    </row>
    <row r="1118" spans="1:6" ht="41.25" customHeight="1" thickBot="1">
      <c r="A1118" s="442" t="s">
        <v>368</v>
      </c>
      <c r="B1118" s="443"/>
      <c r="C1118" s="265"/>
      <c r="D1118" s="259">
        <f>SUM(D1119)</f>
        <v>4500000</v>
      </c>
      <c r="E1118" s="259">
        <f>SUM(E1119)</f>
        <v>3921101.6</v>
      </c>
      <c r="F1118" s="258">
        <f>SUM(E1118/D1118)</f>
        <v>0.8713559111111111</v>
      </c>
    </row>
    <row r="1119" spans="1:6">
      <c r="A1119" s="297"/>
      <c r="B1119" s="295">
        <v>400000</v>
      </c>
      <c r="C1119" s="295" t="s">
        <v>117</v>
      </c>
      <c r="D1119" s="296">
        <v>4500000</v>
      </c>
      <c r="E1119" s="296">
        <v>3921101.6</v>
      </c>
      <c r="F1119" s="298">
        <f t="shared" ref="F1119:F1125" si="94">SUM(E1119/D1119)</f>
        <v>0.8713559111111111</v>
      </c>
    </row>
    <row r="1120" spans="1:6">
      <c r="A1120" s="299"/>
      <c r="B1120" s="288">
        <v>460000</v>
      </c>
      <c r="C1120" s="288" t="s">
        <v>11</v>
      </c>
      <c r="D1120" s="289">
        <v>3000000</v>
      </c>
      <c r="E1120" s="289">
        <v>2816601.6</v>
      </c>
      <c r="F1120" s="298">
        <f t="shared" si="94"/>
        <v>0.93886720000000001</v>
      </c>
    </row>
    <row r="1121" spans="1:6">
      <c r="A1121" s="299"/>
      <c r="B1121" s="288">
        <v>463000</v>
      </c>
      <c r="C1121" s="288" t="s">
        <v>493</v>
      </c>
      <c r="D1121" s="289">
        <v>3000000</v>
      </c>
      <c r="E1121" s="289">
        <v>2816601.6</v>
      </c>
      <c r="F1121" s="298">
        <f t="shared" si="94"/>
        <v>0.93886720000000001</v>
      </c>
    </row>
    <row r="1122" spans="1:6">
      <c r="A1122" s="299"/>
      <c r="B1122" s="288">
        <v>463100</v>
      </c>
      <c r="C1122" s="288" t="s">
        <v>121</v>
      </c>
      <c r="D1122" s="289">
        <v>3000000</v>
      </c>
      <c r="E1122" s="289">
        <v>2816601.6</v>
      </c>
      <c r="F1122" s="298">
        <f t="shared" si="94"/>
        <v>0.93886720000000001</v>
      </c>
    </row>
    <row r="1123" spans="1:6">
      <c r="A1123" s="299"/>
      <c r="B1123" s="288">
        <v>480000</v>
      </c>
      <c r="C1123" s="288" t="s">
        <v>53</v>
      </c>
      <c r="D1123" s="289">
        <v>1500000</v>
      </c>
      <c r="E1123" s="289">
        <v>1104500</v>
      </c>
      <c r="F1123" s="298">
        <f t="shared" si="94"/>
        <v>0.73633333333333328</v>
      </c>
    </row>
    <row r="1124" spans="1:6">
      <c r="A1124" s="299"/>
      <c r="B1124" s="288">
        <v>481000</v>
      </c>
      <c r="C1124" s="288" t="s">
        <v>481</v>
      </c>
      <c r="D1124" s="289">
        <v>1500000</v>
      </c>
      <c r="E1124" s="289">
        <v>1104500</v>
      </c>
      <c r="F1124" s="298">
        <f t="shared" si="94"/>
        <v>0.73633333333333328</v>
      </c>
    </row>
    <row r="1125" spans="1:6" ht="13.5" thickBot="1">
      <c r="A1125" s="358"/>
      <c r="B1125" s="306">
        <v>481100</v>
      </c>
      <c r="C1125" s="306" t="s">
        <v>501</v>
      </c>
      <c r="D1125" s="307">
        <v>1500000</v>
      </c>
      <c r="E1125" s="307">
        <v>0</v>
      </c>
      <c r="F1125" s="298">
        <f t="shared" si="94"/>
        <v>0</v>
      </c>
    </row>
    <row r="1126" spans="1:6" ht="48.75" customHeight="1" thickBot="1">
      <c r="A1126" s="470" t="s">
        <v>232</v>
      </c>
      <c r="B1126" s="471"/>
      <c r="C1126" s="471"/>
      <c r="D1126" s="261">
        <f>SUM(D1127)</f>
        <v>3500000</v>
      </c>
      <c r="E1126" s="261">
        <f>SUM(E1127)</f>
        <v>3120655.28</v>
      </c>
      <c r="F1126" s="260">
        <f>SUM(E1126/D1126)</f>
        <v>0.89161579428571425</v>
      </c>
    </row>
    <row r="1127" spans="1:6" ht="42" customHeight="1" thickBot="1">
      <c r="A1127" s="442" t="s">
        <v>385</v>
      </c>
      <c r="B1127" s="443"/>
      <c r="C1127" s="265"/>
      <c r="D1127" s="259">
        <f>SUM(D1128+D1132)</f>
        <v>3500000</v>
      </c>
      <c r="E1127" s="259">
        <f>SUM(E1128+E1132)</f>
        <v>3120655.28</v>
      </c>
      <c r="F1127" s="258">
        <f>SUM(E1127/D1127)</f>
        <v>0.89161579428571425</v>
      </c>
    </row>
    <row r="1128" spans="1:6">
      <c r="A1128" s="297"/>
      <c r="B1128" s="295">
        <v>400000</v>
      </c>
      <c r="C1128" s="295" t="s">
        <v>117</v>
      </c>
      <c r="D1128" s="296">
        <v>500000</v>
      </c>
      <c r="E1128" s="296">
        <v>469712.4</v>
      </c>
      <c r="F1128" s="298">
        <f t="shared" ref="F1128:F1135" si="95">SUM(E1128/D1128)</f>
        <v>0.93942480000000006</v>
      </c>
    </row>
    <row r="1129" spans="1:6">
      <c r="A1129" s="299"/>
      <c r="B1129" s="288">
        <v>420000</v>
      </c>
      <c r="C1129" s="288" t="s">
        <v>91</v>
      </c>
      <c r="D1129" s="289">
        <v>500000</v>
      </c>
      <c r="E1129" s="289">
        <v>469712.4</v>
      </c>
      <c r="F1129" s="298">
        <f t="shared" si="95"/>
        <v>0.93942480000000006</v>
      </c>
    </row>
    <row r="1130" spans="1:6">
      <c r="A1130" s="299"/>
      <c r="B1130" s="288">
        <v>424000</v>
      </c>
      <c r="C1130" s="288" t="s">
        <v>85</v>
      </c>
      <c r="D1130" s="289">
        <v>500000</v>
      </c>
      <c r="E1130" s="289">
        <v>469712.4</v>
      </c>
      <c r="F1130" s="298">
        <f t="shared" si="95"/>
        <v>0.93942480000000006</v>
      </c>
    </row>
    <row r="1131" spans="1:6">
      <c r="A1131" s="299"/>
      <c r="B1131" s="288">
        <v>424600</v>
      </c>
      <c r="C1131" s="288" t="s">
        <v>459</v>
      </c>
      <c r="D1131" s="289">
        <v>500000</v>
      </c>
      <c r="E1131" s="289">
        <v>469712.4</v>
      </c>
      <c r="F1131" s="298">
        <f t="shared" si="95"/>
        <v>0.93942480000000006</v>
      </c>
    </row>
    <row r="1132" spans="1:6">
      <c r="A1132" s="299"/>
      <c r="B1132" s="288">
        <v>500000</v>
      </c>
      <c r="C1132" s="288" t="s">
        <v>54</v>
      </c>
      <c r="D1132" s="289">
        <v>3000000</v>
      </c>
      <c r="E1132" s="289">
        <v>2650942.88</v>
      </c>
      <c r="F1132" s="298">
        <f t="shared" si="95"/>
        <v>0.88364762666666663</v>
      </c>
    </row>
    <row r="1133" spans="1:6">
      <c r="A1133" s="299"/>
      <c r="B1133" s="288">
        <v>510000</v>
      </c>
      <c r="C1133" s="288" t="s">
        <v>55</v>
      </c>
      <c r="D1133" s="289">
        <v>3000000</v>
      </c>
      <c r="E1133" s="289">
        <v>2650942.88</v>
      </c>
      <c r="F1133" s="298">
        <f t="shared" si="95"/>
        <v>0.88364762666666663</v>
      </c>
    </row>
    <row r="1134" spans="1:6">
      <c r="A1134" s="299"/>
      <c r="B1134" s="288">
        <v>512000</v>
      </c>
      <c r="C1134" s="288" t="s">
        <v>107</v>
      </c>
      <c r="D1134" s="289">
        <v>3000000</v>
      </c>
      <c r="E1134" s="289">
        <v>2650942.88</v>
      </c>
      <c r="F1134" s="298">
        <f t="shared" si="95"/>
        <v>0.88364762666666663</v>
      </c>
    </row>
    <row r="1135" spans="1:6" ht="13.5" thickBot="1">
      <c r="A1135" s="358"/>
      <c r="B1135" s="306">
        <v>512400</v>
      </c>
      <c r="C1135" s="306" t="s">
        <v>502</v>
      </c>
      <c r="D1135" s="307">
        <v>3000000</v>
      </c>
      <c r="E1135" s="307">
        <v>2650942.88</v>
      </c>
      <c r="F1135" s="298">
        <f t="shared" si="95"/>
        <v>0.88364762666666663</v>
      </c>
    </row>
    <row r="1136" spans="1:6" ht="44.25" customHeight="1" thickBot="1">
      <c r="A1136" s="470" t="s">
        <v>369</v>
      </c>
      <c r="B1136" s="471"/>
      <c r="C1136" s="471"/>
      <c r="D1136" s="266">
        <f>SUM(D1137+D1143+D1148)</f>
        <v>20250000</v>
      </c>
      <c r="E1136" s="266">
        <f>SUM(E1137+E1143+E1148)</f>
        <v>14357646.559999999</v>
      </c>
      <c r="F1136" s="325">
        <f>SUM(E1136/D1136)</f>
        <v>0.70901958320987646</v>
      </c>
    </row>
    <row r="1137" spans="1:6" ht="38.25" customHeight="1" thickBot="1">
      <c r="A1137" s="464" t="s">
        <v>234</v>
      </c>
      <c r="B1137" s="465"/>
      <c r="C1137" s="312"/>
      <c r="D1137" s="334">
        <f>SUM(D1138)</f>
        <v>15900000</v>
      </c>
      <c r="E1137" s="334">
        <f>SUM(E1138)</f>
        <v>10258159.689999999</v>
      </c>
      <c r="F1137" s="335">
        <f>SUM(E1137/D1137)</f>
        <v>0.64516727610062885</v>
      </c>
    </row>
    <row r="1138" spans="1:6">
      <c r="A1138" s="297"/>
      <c r="B1138" s="295">
        <v>400000</v>
      </c>
      <c r="C1138" s="295" t="s">
        <v>117</v>
      </c>
      <c r="D1138" s="296">
        <v>15900000</v>
      </c>
      <c r="E1138" s="296">
        <v>10258159.689999999</v>
      </c>
      <c r="F1138" s="298">
        <f t="shared" ref="F1138:F1142" si="96">SUM(E1138/D1138)</f>
        <v>0.64516727610062885</v>
      </c>
    </row>
    <row r="1139" spans="1:6">
      <c r="A1139" s="299"/>
      <c r="B1139" s="288">
        <v>460000</v>
      </c>
      <c r="C1139" s="288" t="s">
        <v>11</v>
      </c>
      <c r="D1139" s="289">
        <v>15900000</v>
      </c>
      <c r="E1139" s="289">
        <v>10258159.689999999</v>
      </c>
      <c r="F1139" s="298">
        <f t="shared" si="96"/>
        <v>0.64516727610062885</v>
      </c>
    </row>
    <row r="1140" spans="1:6">
      <c r="A1140" s="299"/>
      <c r="B1140" s="288">
        <v>464000</v>
      </c>
      <c r="C1140" s="288" t="s">
        <v>11</v>
      </c>
      <c r="D1140" s="289">
        <v>15900000</v>
      </c>
      <c r="E1140" s="289">
        <v>10258159.689999999</v>
      </c>
      <c r="F1140" s="298">
        <f t="shared" si="96"/>
        <v>0.64516727610062885</v>
      </c>
    </row>
    <row r="1141" spans="1:6">
      <c r="A1141" s="299"/>
      <c r="B1141" s="288">
        <v>464100</v>
      </c>
      <c r="C1141" s="288" t="s">
        <v>491</v>
      </c>
      <c r="D1141" s="289">
        <v>13000000</v>
      </c>
      <c r="E1141" s="289">
        <v>10258159.689999999</v>
      </c>
      <c r="F1141" s="298">
        <f t="shared" si="96"/>
        <v>0.78908920692307694</v>
      </c>
    </row>
    <row r="1142" spans="1:6" ht="13.5" thickBot="1">
      <c r="A1142" s="358"/>
      <c r="B1142" s="306">
        <v>464200</v>
      </c>
      <c r="C1142" s="306" t="s">
        <v>503</v>
      </c>
      <c r="D1142" s="307">
        <v>2900000</v>
      </c>
      <c r="E1142" s="307">
        <v>0</v>
      </c>
      <c r="F1142" s="298">
        <f t="shared" si="96"/>
        <v>0</v>
      </c>
    </row>
    <row r="1143" spans="1:6" ht="32.25" customHeight="1" thickBot="1">
      <c r="A1143" s="464" t="s">
        <v>426</v>
      </c>
      <c r="B1143" s="465"/>
      <c r="C1143" s="312"/>
      <c r="D1143" s="334">
        <f>SUM(D1144)</f>
        <v>3000000</v>
      </c>
      <c r="E1143" s="334">
        <f>SUM(E1144)</f>
        <v>2800000</v>
      </c>
      <c r="F1143" s="335">
        <f>SUM(E1143/D1143)</f>
        <v>0.93333333333333335</v>
      </c>
    </row>
    <row r="1144" spans="1:6">
      <c r="A1144" s="297"/>
      <c r="B1144" s="295">
        <v>500000</v>
      </c>
      <c r="C1144" s="295" t="s">
        <v>54</v>
      </c>
      <c r="D1144" s="296">
        <v>3000000</v>
      </c>
      <c r="E1144" s="296">
        <v>2800000</v>
      </c>
      <c r="F1144" s="298">
        <f t="shared" ref="F1144:F1147" si="97">SUM(E1144/D1144)</f>
        <v>0.93333333333333335</v>
      </c>
    </row>
    <row r="1145" spans="1:6">
      <c r="A1145" s="299"/>
      <c r="B1145" s="288">
        <v>510000</v>
      </c>
      <c r="C1145" s="288" t="s">
        <v>55</v>
      </c>
      <c r="D1145" s="289">
        <v>3000000</v>
      </c>
      <c r="E1145" s="289">
        <v>2800000</v>
      </c>
      <c r="F1145" s="298">
        <f t="shared" si="97"/>
        <v>0.93333333333333335</v>
      </c>
    </row>
    <row r="1146" spans="1:6">
      <c r="A1146" s="299"/>
      <c r="B1146" s="288">
        <v>511000</v>
      </c>
      <c r="C1146" s="288" t="s">
        <v>472</v>
      </c>
      <c r="D1146" s="289">
        <v>3000000</v>
      </c>
      <c r="E1146" s="289">
        <v>2800000</v>
      </c>
      <c r="F1146" s="298">
        <f t="shared" si="97"/>
        <v>0.93333333333333335</v>
      </c>
    </row>
    <row r="1147" spans="1:6" ht="13.5" thickBot="1">
      <c r="A1147" s="358"/>
      <c r="B1147" s="306">
        <v>511400</v>
      </c>
      <c r="C1147" s="306" t="s">
        <v>106</v>
      </c>
      <c r="D1147" s="307">
        <v>3000000</v>
      </c>
      <c r="E1147" s="307">
        <v>2800000</v>
      </c>
      <c r="F1147" s="298">
        <f t="shared" si="97"/>
        <v>0.93333333333333335</v>
      </c>
    </row>
    <row r="1148" spans="1:6" ht="13.5" thickBot="1">
      <c r="A1148" s="450" t="s">
        <v>427</v>
      </c>
      <c r="B1148" s="451"/>
      <c r="C1148" s="340"/>
      <c r="D1148" s="259">
        <f>SUM(D1149+D1153)</f>
        <v>1350000</v>
      </c>
      <c r="E1148" s="259">
        <f>SUM(E1149+E1153)</f>
        <v>1299486.8700000001</v>
      </c>
      <c r="F1148" s="258">
        <f>SUM(E1148/D1148)</f>
        <v>0.9625828666666667</v>
      </c>
    </row>
    <row r="1149" spans="1:6">
      <c r="A1149" s="297"/>
      <c r="B1149" s="295">
        <v>400000</v>
      </c>
      <c r="C1149" s="295" t="s">
        <v>117</v>
      </c>
      <c r="D1149" s="296">
        <v>600000</v>
      </c>
      <c r="E1149" s="296">
        <v>563124.87</v>
      </c>
      <c r="F1149" s="298">
        <f t="shared" ref="F1149:F1156" si="98">SUM(E1149/D1149)</f>
        <v>0.93854145</v>
      </c>
    </row>
    <row r="1150" spans="1:6">
      <c r="A1150" s="299"/>
      <c r="B1150" s="288">
        <v>420000</v>
      </c>
      <c r="C1150" s="288" t="s">
        <v>91</v>
      </c>
      <c r="D1150" s="289">
        <v>600000</v>
      </c>
      <c r="E1150" s="289">
        <v>563124.87</v>
      </c>
      <c r="F1150" s="298">
        <f t="shared" si="98"/>
        <v>0.93854145</v>
      </c>
    </row>
    <row r="1151" spans="1:6">
      <c r="A1151" s="299"/>
      <c r="B1151" s="288">
        <v>424000</v>
      </c>
      <c r="C1151" s="288" t="s">
        <v>85</v>
      </c>
      <c r="D1151" s="289">
        <v>600000</v>
      </c>
      <c r="E1151" s="289">
        <v>563124.87</v>
      </c>
      <c r="F1151" s="298">
        <f t="shared" si="98"/>
        <v>0.93854145</v>
      </c>
    </row>
    <row r="1152" spans="1:6">
      <c r="A1152" s="299"/>
      <c r="B1152" s="288">
        <v>424900</v>
      </c>
      <c r="C1152" s="288" t="s">
        <v>86</v>
      </c>
      <c r="D1152" s="289">
        <v>600000</v>
      </c>
      <c r="E1152" s="289">
        <v>563124.87</v>
      </c>
      <c r="F1152" s="298">
        <f t="shared" si="98"/>
        <v>0.93854145</v>
      </c>
    </row>
    <row r="1153" spans="1:6">
      <c r="A1153" s="299"/>
      <c r="B1153" s="288">
        <v>500000</v>
      </c>
      <c r="C1153" s="288" t="s">
        <v>54</v>
      </c>
      <c r="D1153" s="289">
        <v>750000</v>
      </c>
      <c r="E1153" s="289">
        <v>736362</v>
      </c>
      <c r="F1153" s="298">
        <f t="shared" si="98"/>
        <v>0.98181600000000002</v>
      </c>
    </row>
    <row r="1154" spans="1:6">
      <c r="A1154" s="299"/>
      <c r="B1154" s="288">
        <v>510000</v>
      </c>
      <c r="C1154" s="288" t="s">
        <v>55</v>
      </c>
      <c r="D1154" s="289">
        <v>750000</v>
      </c>
      <c r="E1154" s="289">
        <v>736362</v>
      </c>
      <c r="F1154" s="298">
        <f t="shared" si="98"/>
        <v>0.98181600000000002</v>
      </c>
    </row>
    <row r="1155" spans="1:6">
      <c r="A1155" s="299"/>
      <c r="B1155" s="288">
        <v>512000</v>
      </c>
      <c r="C1155" s="288" t="s">
        <v>107</v>
      </c>
      <c r="D1155" s="289">
        <v>750000</v>
      </c>
      <c r="E1155" s="289">
        <v>736362</v>
      </c>
      <c r="F1155" s="298">
        <f t="shared" si="98"/>
        <v>0.98181600000000002</v>
      </c>
    </row>
    <row r="1156" spans="1:6" ht="13.5" thickBot="1">
      <c r="A1156" s="358"/>
      <c r="B1156" s="306">
        <v>512500</v>
      </c>
      <c r="C1156" s="306" t="s">
        <v>400</v>
      </c>
      <c r="D1156" s="307">
        <v>750000</v>
      </c>
      <c r="E1156" s="307">
        <v>736362</v>
      </c>
      <c r="F1156" s="298">
        <f t="shared" si="98"/>
        <v>0.98181600000000002</v>
      </c>
    </row>
    <row r="1157" spans="1:6" ht="45" customHeight="1" thickBot="1">
      <c r="A1157" s="474" t="s">
        <v>235</v>
      </c>
      <c r="B1157" s="475"/>
      <c r="C1157" s="475"/>
      <c r="D1157" s="324">
        <f>SUM(D1158+D1196+D1200)</f>
        <v>80700000</v>
      </c>
      <c r="E1157" s="324">
        <f>SUM(E1158+E1196+E1200)</f>
        <v>81222941.63000001</v>
      </c>
      <c r="F1157" s="325">
        <f>SUM(E1157/D1157)</f>
        <v>1.0064800697645602</v>
      </c>
    </row>
    <row r="1158" spans="1:6" ht="30" customHeight="1" thickBot="1">
      <c r="A1158" s="442" t="s">
        <v>236</v>
      </c>
      <c r="B1158" s="443"/>
      <c r="C1158" s="265"/>
      <c r="D1158" s="336">
        <f>SUM(D1159+D1190)</f>
        <v>77600000</v>
      </c>
      <c r="E1158" s="336">
        <f>SUM(E1159+E1190)</f>
        <v>77672941.63000001</v>
      </c>
      <c r="F1158" s="337">
        <f>SUM(E1158/D1158)</f>
        <v>1.0009399694587631</v>
      </c>
    </row>
    <row r="1159" spans="1:6">
      <c r="A1159" s="297"/>
      <c r="B1159" s="295">
        <v>400000</v>
      </c>
      <c r="C1159" s="295" t="s">
        <v>117</v>
      </c>
      <c r="D1159" s="296">
        <v>72430000</v>
      </c>
      <c r="E1159" s="296">
        <v>72529531.510000005</v>
      </c>
      <c r="F1159" s="298">
        <f t="shared" ref="F1159:F1195" si="99">SUM(E1159/D1159)</f>
        <v>1.0013741752036449</v>
      </c>
    </row>
    <row r="1160" spans="1:6">
      <c r="A1160" s="299"/>
      <c r="B1160" s="288">
        <v>410000</v>
      </c>
      <c r="C1160" s="288" t="s">
        <v>72</v>
      </c>
      <c r="D1160" s="289">
        <v>8460000</v>
      </c>
      <c r="E1160" s="289">
        <v>8843756.3300000001</v>
      </c>
      <c r="F1160" s="298">
        <f t="shared" si="99"/>
        <v>1.045361268321513</v>
      </c>
    </row>
    <row r="1161" spans="1:6">
      <c r="A1161" s="299"/>
      <c r="B1161" s="288">
        <v>411000</v>
      </c>
      <c r="C1161" s="288" t="s">
        <v>73</v>
      </c>
      <c r="D1161" s="289">
        <v>7200000</v>
      </c>
      <c r="E1161" s="289">
        <v>7596582.1900000004</v>
      </c>
      <c r="F1161" s="298">
        <f t="shared" si="99"/>
        <v>1.0550808597222223</v>
      </c>
    </row>
    <row r="1162" spans="1:6">
      <c r="A1162" s="299"/>
      <c r="B1162" s="288">
        <v>411100</v>
      </c>
      <c r="C1162" s="288" t="s">
        <v>74</v>
      </c>
      <c r="D1162" s="289">
        <v>7200000</v>
      </c>
      <c r="E1162" s="289">
        <v>7596582.1900000004</v>
      </c>
      <c r="F1162" s="298">
        <f t="shared" si="99"/>
        <v>1.0550808597222223</v>
      </c>
    </row>
    <row r="1163" spans="1:6">
      <c r="A1163" s="299"/>
      <c r="B1163" s="288">
        <v>412000</v>
      </c>
      <c r="C1163" s="288" t="s">
        <v>452</v>
      </c>
      <c r="D1163" s="289">
        <v>1200000</v>
      </c>
      <c r="E1163" s="289">
        <v>1191825.49</v>
      </c>
      <c r="F1163" s="298">
        <f t="shared" si="99"/>
        <v>0.99318790833333337</v>
      </c>
    </row>
    <row r="1164" spans="1:6">
      <c r="A1164" s="299"/>
      <c r="B1164" s="288">
        <v>412100</v>
      </c>
      <c r="C1164" s="288" t="s">
        <v>453</v>
      </c>
      <c r="D1164" s="289">
        <v>830000</v>
      </c>
      <c r="E1164" s="289">
        <v>823182.73</v>
      </c>
      <c r="F1164" s="298">
        <f t="shared" si="99"/>
        <v>0.99178642168674691</v>
      </c>
    </row>
    <row r="1165" spans="1:6">
      <c r="A1165" s="299"/>
      <c r="B1165" s="288">
        <v>412200</v>
      </c>
      <c r="C1165" s="288" t="s">
        <v>75</v>
      </c>
      <c r="D1165" s="289">
        <v>370000</v>
      </c>
      <c r="E1165" s="289">
        <v>368642.76</v>
      </c>
      <c r="F1165" s="298">
        <f t="shared" si="99"/>
        <v>0.99633178378378384</v>
      </c>
    </row>
    <row r="1166" spans="1:6">
      <c r="A1166" s="299"/>
      <c r="B1166" s="288">
        <v>415000</v>
      </c>
      <c r="C1166" s="288" t="s">
        <v>110</v>
      </c>
      <c r="D1166" s="289">
        <v>60000</v>
      </c>
      <c r="E1166" s="289">
        <v>55348.65</v>
      </c>
      <c r="F1166" s="298">
        <f t="shared" si="99"/>
        <v>0.92247750000000006</v>
      </c>
    </row>
    <row r="1167" spans="1:6">
      <c r="A1167" s="299"/>
      <c r="B1167" s="288">
        <v>415100</v>
      </c>
      <c r="C1167" s="288" t="s">
        <v>111</v>
      </c>
      <c r="D1167" s="289">
        <v>60000</v>
      </c>
      <c r="E1167" s="289">
        <v>55348.65</v>
      </c>
      <c r="F1167" s="298">
        <f t="shared" si="99"/>
        <v>0.92247750000000006</v>
      </c>
    </row>
    <row r="1168" spans="1:6">
      <c r="A1168" s="299"/>
      <c r="B1168" s="288">
        <v>420000</v>
      </c>
      <c r="C1168" s="288" t="s">
        <v>91</v>
      </c>
      <c r="D1168" s="289">
        <v>4470000</v>
      </c>
      <c r="E1168" s="289">
        <v>4296450.38</v>
      </c>
      <c r="F1168" s="298">
        <f t="shared" si="99"/>
        <v>0.96117458165548098</v>
      </c>
    </row>
    <row r="1169" spans="1:6">
      <c r="A1169" s="299"/>
      <c r="B1169" s="288">
        <v>421000</v>
      </c>
      <c r="C1169" s="288" t="s">
        <v>76</v>
      </c>
      <c r="D1169" s="289">
        <v>1730000</v>
      </c>
      <c r="E1169" s="289">
        <v>1697753.52</v>
      </c>
      <c r="F1169" s="298">
        <f t="shared" si="99"/>
        <v>0.98136041618497116</v>
      </c>
    </row>
    <row r="1170" spans="1:6">
      <c r="A1170" s="299"/>
      <c r="B1170" s="288">
        <v>421100</v>
      </c>
      <c r="C1170" s="288" t="s">
        <v>456</v>
      </c>
      <c r="D1170" s="289">
        <v>50000</v>
      </c>
      <c r="E1170" s="289">
        <v>47013.46</v>
      </c>
      <c r="F1170" s="298">
        <f t="shared" si="99"/>
        <v>0.94026920000000003</v>
      </c>
    </row>
    <row r="1171" spans="1:6">
      <c r="A1171" s="299"/>
      <c r="B1171" s="288">
        <v>421400</v>
      </c>
      <c r="C1171" s="288" t="s">
        <v>97</v>
      </c>
      <c r="D1171" s="289">
        <v>300000</v>
      </c>
      <c r="E1171" s="289">
        <v>280368.06</v>
      </c>
      <c r="F1171" s="298">
        <f t="shared" si="99"/>
        <v>0.93456019999999995</v>
      </c>
    </row>
    <row r="1172" spans="1:6">
      <c r="A1172" s="299"/>
      <c r="B1172" s="288">
        <v>421600</v>
      </c>
      <c r="C1172" s="288" t="s">
        <v>77</v>
      </c>
      <c r="D1172" s="289">
        <v>1200000</v>
      </c>
      <c r="E1172" s="289">
        <v>1192212</v>
      </c>
      <c r="F1172" s="298">
        <f t="shared" si="99"/>
        <v>0.99351</v>
      </c>
    </row>
    <row r="1173" spans="1:6">
      <c r="A1173" s="299"/>
      <c r="B1173" s="288">
        <v>421900</v>
      </c>
      <c r="C1173" s="288" t="s">
        <v>114</v>
      </c>
      <c r="D1173" s="289">
        <v>180000</v>
      </c>
      <c r="E1173" s="289">
        <v>178160</v>
      </c>
      <c r="F1173" s="298">
        <f t="shared" si="99"/>
        <v>0.98977777777777776</v>
      </c>
    </row>
    <row r="1174" spans="1:6">
      <c r="A1174" s="299"/>
      <c r="B1174" s="288">
        <v>422000</v>
      </c>
      <c r="C1174" s="288" t="s">
        <v>78</v>
      </c>
      <c r="D1174" s="289">
        <v>580000</v>
      </c>
      <c r="E1174" s="289">
        <v>561164.86</v>
      </c>
      <c r="F1174" s="298">
        <f t="shared" si="99"/>
        <v>0.9675256206896552</v>
      </c>
    </row>
    <row r="1175" spans="1:6">
      <c r="A1175" s="299"/>
      <c r="B1175" s="288">
        <v>422100</v>
      </c>
      <c r="C1175" s="288" t="s">
        <v>79</v>
      </c>
      <c r="D1175" s="289">
        <v>150000</v>
      </c>
      <c r="E1175" s="289">
        <v>147249.96</v>
      </c>
      <c r="F1175" s="298">
        <f t="shared" si="99"/>
        <v>0.98166639999999994</v>
      </c>
    </row>
    <row r="1176" spans="1:6">
      <c r="A1176" s="299"/>
      <c r="B1176" s="288">
        <v>422200</v>
      </c>
      <c r="C1176" s="288" t="s">
        <v>457</v>
      </c>
      <c r="D1176" s="289">
        <v>170000</v>
      </c>
      <c r="E1176" s="289">
        <v>163700.1</v>
      </c>
      <c r="F1176" s="298">
        <f t="shared" si="99"/>
        <v>0.96294176470588244</v>
      </c>
    </row>
    <row r="1177" spans="1:6">
      <c r="A1177" s="299"/>
      <c r="B1177" s="288">
        <v>422300</v>
      </c>
      <c r="C1177" s="288" t="s">
        <v>494</v>
      </c>
      <c r="D1177" s="289">
        <v>260000</v>
      </c>
      <c r="E1177" s="289">
        <v>250214.8</v>
      </c>
      <c r="F1177" s="298">
        <f t="shared" si="99"/>
        <v>0.96236461538461537</v>
      </c>
    </row>
    <row r="1178" spans="1:6">
      <c r="A1178" s="299"/>
      <c r="B1178" s="288">
        <v>423000</v>
      </c>
      <c r="C1178" s="288" t="s">
        <v>80</v>
      </c>
      <c r="D1178" s="289">
        <v>2060000</v>
      </c>
      <c r="E1178" s="289">
        <v>1971507.5</v>
      </c>
      <c r="F1178" s="298">
        <f t="shared" si="99"/>
        <v>0.95704247572815537</v>
      </c>
    </row>
    <row r="1179" spans="1:6">
      <c r="A1179" s="299"/>
      <c r="B1179" s="288">
        <v>423100</v>
      </c>
      <c r="C1179" s="288" t="s">
        <v>81</v>
      </c>
      <c r="D1179" s="289">
        <v>80000</v>
      </c>
      <c r="E1179" s="289">
        <v>76000</v>
      </c>
      <c r="F1179" s="298">
        <f t="shared" si="99"/>
        <v>0.95</v>
      </c>
    </row>
    <row r="1180" spans="1:6">
      <c r="A1180" s="299"/>
      <c r="B1180" s="288">
        <v>423400</v>
      </c>
      <c r="C1180" s="288" t="s">
        <v>82</v>
      </c>
      <c r="D1180" s="289">
        <v>1700000</v>
      </c>
      <c r="E1180" s="289">
        <v>1695950.5</v>
      </c>
      <c r="F1180" s="298">
        <f t="shared" si="99"/>
        <v>0.99761794117647062</v>
      </c>
    </row>
    <row r="1181" spans="1:6">
      <c r="A1181" s="299"/>
      <c r="B1181" s="288">
        <v>423600</v>
      </c>
      <c r="C1181" s="288" t="s">
        <v>170</v>
      </c>
      <c r="D1181" s="289">
        <v>20000</v>
      </c>
      <c r="E1181" s="289">
        <v>11349</v>
      </c>
      <c r="F1181" s="298">
        <f t="shared" si="99"/>
        <v>0.56745000000000001</v>
      </c>
    </row>
    <row r="1182" spans="1:6">
      <c r="A1182" s="299"/>
      <c r="B1182" s="288">
        <v>423700</v>
      </c>
      <c r="C1182" s="288" t="s">
        <v>83</v>
      </c>
      <c r="D1182" s="289">
        <v>120000</v>
      </c>
      <c r="E1182" s="289">
        <v>56268</v>
      </c>
      <c r="F1182" s="298">
        <f t="shared" si="99"/>
        <v>0.46889999999999998</v>
      </c>
    </row>
    <row r="1183" spans="1:6">
      <c r="A1183" s="299"/>
      <c r="B1183" s="288">
        <v>423900</v>
      </c>
      <c r="C1183" s="288" t="s">
        <v>84</v>
      </c>
      <c r="D1183" s="289">
        <v>140000</v>
      </c>
      <c r="E1183" s="289">
        <v>131940</v>
      </c>
      <c r="F1183" s="298">
        <f t="shared" si="99"/>
        <v>0.94242857142857139</v>
      </c>
    </row>
    <row r="1184" spans="1:6">
      <c r="A1184" s="299"/>
      <c r="B1184" s="288">
        <v>426000</v>
      </c>
      <c r="C1184" s="288" t="s">
        <v>87</v>
      </c>
      <c r="D1184" s="289">
        <v>100000</v>
      </c>
      <c r="E1184" s="289">
        <v>66024.5</v>
      </c>
      <c r="F1184" s="298">
        <f t="shared" si="99"/>
        <v>0.66024499999999997</v>
      </c>
    </row>
    <row r="1185" spans="1:6">
      <c r="A1185" s="299"/>
      <c r="B1185" s="288">
        <v>426100</v>
      </c>
      <c r="C1185" s="288" t="s">
        <v>101</v>
      </c>
      <c r="D1185" s="289">
        <v>30000</v>
      </c>
      <c r="E1185" s="289">
        <v>21320</v>
      </c>
      <c r="F1185" s="298">
        <f t="shared" si="99"/>
        <v>0.71066666666666667</v>
      </c>
    </row>
    <row r="1186" spans="1:6">
      <c r="A1186" s="299"/>
      <c r="B1186" s="288">
        <v>426800</v>
      </c>
      <c r="C1186" s="288" t="s">
        <v>116</v>
      </c>
      <c r="D1186" s="289">
        <v>70000</v>
      </c>
      <c r="E1186" s="289">
        <v>44704.5</v>
      </c>
      <c r="F1186" s="298">
        <f t="shared" si="99"/>
        <v>0.63863571428571431</v>
      </c>
    </row>
    <row r="1187" spans="1:6">
      <c r="A1187" s="299"/>
      <c r="B1187" s="288">
        <v>460000</v>
      </c>
      <c r="C1187" s="288" t="s">
        <v>11</v>
      </c>
      <c r="D1187" s="289">
        <v>59500000</v>
      </c>
      <c r="E1187" s="289">
        <v>59389324.799999997</v>
      </c>
      <c r="F1187" s="298">
        <f t="shared" si="99"/>
        <v>0.99813991260504198</v>
      </c>
    </row>
    <row r="1188" spans="1:6">
      <c r="A1188" s="299"/>
      <c r="B1188" s="288">
        <v>463000</v>
      </c>
      <c r="C1188" s="288" t="s">
        <v>493</v>
      </c>
      <c r="D1188" s="289">
        <v>59500000</v>
      </c>
      <c r="E1188" s="289">
        <v>59389324.799999997</v>
      </c>
      <c r="F1188" s="298">
        <f t="shared" si="99"/>
        <v>0.99813991260504198</v>
      </c>
    </row>
    <row r="1189" spans="1:6">
      <c r="A1189" s="299"/>
      <c r="B1189" s="288">
        <v>463200</v>
      </c>
      <c r="C1189" s="288" t="s">
        <v>51</v>
      </c>
      <c r="D1189" s="289">
        <v>59500000</v>
      </c>
      <c r="E1189" s="289">
        <v>59389324.799999997</v>
      </c>
      <c r="F1189" s="298">
        <f t="shared" si="99"/>
        <v>0.99813991260504198</v>
      </c>
    </row>
    <row r="1190" spans="1:6">
      <c r="A1190" s="299"/>
      <c r="B1190" s="288">
        <v>500000</v>
      </c>
      <c r="C1190" s="288" t="s">
        <v>54</v>
      </c>
      <c r="D1190" s="289">
        <v>5170000</v>
      </c>
      <c r="E1190" s="289">
        <v>5143410.12</v>
      </c>
      <c r="F1190" s="298">
        <f t="shared" si="99"/>
        <v>0.99485688974854936</v>
      </c>
    </row>
    <row r="1191" spans="1:6">
      <c r="A1191" s="299"/>
      <c r="B1191" s="288">
        <v>510000</v>
      </c>
      <c r="C1191" s="288" t="s">
        <v>55</v>
      </c>
      <c r="D1191" s="289">
        <v>5170000</v>
      </c>
      <c r="E1191" s="289">
        <v>5143410.12</v>
      </c>
      <c r="F1191" s="298">
        <f t="shared" si="99"/>
        <v>0.99485688974854936</v>
      </c>
    </row>
    <row r="1192" spans="1:6">
      <c r="A1192" s="299"/>
      <c r="B1192" s="288">
        <v>511000</v>
      </c>
      <c r="C1192" s="288" t="s">
        <v>472</v>
      </c>
      <c r="D1192" s="289">
        <v>5100000</v>
      </c>
      <c r="E1192" s="289">
        <v>5095040.12</v>
      </c>
      <c r="F1192" s="298">
        <f t="shared" si="99"/>
        <v>0.99902747450980389</v>
      </c>
    </row>
    <row r="1193" spans="1:6">
      <c r="A1193" s="299"/>
      <c r="B1193" s="288">
        <v>511200</v>
      </c>
      <c r="C1193" s="288" t="s">
        <v>104</v>
      </c>
      <c r="D1193" s="289">
        <v>5100000</v>
      </c>
      <c r="E1193" s="289">
        <v>5095040.12</v>
      </c>
      <c r="F1193" s="298">
        <f t="shared" si="99"/>
        <v>0.99902747450980389</v>
      </c>
    </row>
    <row r="1194" spans="1:6">
      <c r="A1194" s="299"/>
      <c r="B1194" s="288">
        <v>512000</v>
      </c>
      <c r="C1194" s="288" t="s">
        <v>107</v>
      </c>
      <c r="D1194" s="289">
        <v>70000</v>
      </c>
      <c r="E1194" s="289">
        <v>48370</v>
      </c>
      <c r="F1194" s="298">
        <f t="shared" si="99"/>
        <v>0.69099999999999995</v>
      </c>
    </row>
    <row r="1195" spans="1:6" ht="13.5" thickBot="1">
      <c r="A1195" s="358"/>
      <c r="B1195" s="306">
        <v>512200</v>
      </c>
      <c r="C1195" s="306" t="s">
        <v>108</v>
      </c>
      <c r="D1195" s="307">
        <v>70000</v>
      </c>
      <c r="E1195" s="307">
        <v>48370</v>
      </c>
      <c r="F1195" s="298">
        <f t="shared" si="99"/>
        <v>0.69099999999999995</v>
      </c>
    </row>
    <row r="1196" spans="1:6" ht="40.5" customHeight="1" thickBot="1">
      <c r="A1196" s="442" t="s">
        <v>237</v>
      </c>
      <c r="B1196" s="443"/>
      <c r="C1196" s="357"/>
      <c r="D1196" s="336">
        <f>SUM(D1197)</f>
        <v>2900000</v>
      </c>
      <c r="E1196" s="336">
        <f>SUM(E1197)</f>
        <v>3350000</v>
      </c>
      <c r="F1196" s="337">
        <f>SUM(E1196/D1196)</f>
        <v>1.1551724137931034</v>
      </c>
    </row>
    <row r="1197" spans="1:6" s="262" customFormat="1" ht="15">
      <c r="A1197" s="359"/>
      <c r="B1197" s="338">
        <v>460000</v>
      </c>
      <c r="C1197" s="338" t="s">
        <v>11</v>
      </c>
      <c r="D1197" s="339">
        <v>2900000</v>
      </c>
      <c r="E1197" s="339">
        <v>3350000</v>
      </c>
      <c r="F1197" s="298">
        <f t="shared" ref="F1197:F1199" si="100">SUM(E1197/D1197)</f>
        <v>1.1551724137931034</v>
      </c>
    </row>
    <row r="1198" spans="1:6" s="262" customFormat="1" ht="25.5">
      <c r="A1198" s="360"/>
      <c r="B1198" s="264">
        <v>463000</v>
      </c>
      <c r="C1198" s="264" t="s">
        <v>293</v>
      </c>
      <c r="D1198" s="263">
        <v>2900000</v>
      </c>
      <c r="E1198" s="263">
        <v>3350000</v>
      </c>
      <c r="F1198" s="298">
        <f t="shared" si="100"/>
        <v>1.1551724137931034</v>
      </c>
    </row>
    <row r="1199" spans="1:6" ht="13.5" thickBot="1">
      <c r="A1199" s="358"/>
      <c r="B1199" s="306">
        <v>463100</v>
      </c>
      <c r="C1199" s="306" t="s">
        <v>121</v>
      </c>
      <c r="D1199" s="307">
        <v>2900000</v>
      </c>
      <c r="E1199" s="307">
        <v>3350000</v>
      </c>
      <c r="F1199" s="298">
        <f t="shared" si="100"/>
        <v>1.1551724137931034</v>
      </c>
    </row>
    <row r="1200" spans="1:6" ht="40.5" customHeight="1" thickBot="1">
      <c r="A1200" s="442" t="s">
        <v>504</v>
      </c>
      <c r="B1200" s="443"/>
      <c r="C1200" s="357"/>
      <c r="D1200" s="336">
        <f>SUM(D1201)</f>
        <v>200000</v>
      </c>
      <c r="E1200" s="336">
        <f>SUM(E1201)</f>
        <v>200000</v>
      </c>
      <c r="F1200" s="337">
        <f>SUM(E1200/D1200)</f>
        <v>1</v>
      </c>
    </row>
    <row r="1201" spans="1:6">
      <c r="A1201" s="297"/>
      <c r="B1201" s="295">
        <v>400000</v>
      </c>
      <c r="C1201" s="295" t="s">
        <v>117</v>
      </c>
      <c r="D1201" s="296">
        <v>200000</v>
      </c>
      <c r="E1201" s="296">
        <v>200000</v>
      </c>
      <c r="F1201" s="298">
        <f t="shared" ref="F1201:F1204" si="101">SUM(E1201/D1201)</f>
        <v>1</v>
      </c>
    </row>
    <row r="1202" spans="1:6">
      <c r="A1202" s="299"/>
      <c r="B1202" s="288">
        <v>460000</v>
      </c>
      <c r="C1202" s="288" t="s">
        <v>11</v>
      </c>
      <c r="D1202" s="289">
        <v>200000</v>
      </c>
      <c r="E1202" s="289">
        <v>200000</v>
      </c>
      <c r="F1202" s="298">
        <f t="shared" si="101"/>
        <v>1</v>
      </c>
    </row>
    <row r="1203" spans="1:6">
      <c r="A1203" s="299"/>
      <c r="B1203" s="288">
        <v>463000</v>
      </c>
      <c r="C1203" s="288" t="s">
        <v>493</v>
      </c>
      <c r="D1203" s="289">
        <v>200000</v>
      </c>
      <c r="E1203" s="289">
        <v>200000</v>
      </c>
      <c r="F1203" s="298">
        <f t="shared" si="101"/>
        <v>1</v>
      </c>
    </row>
    <row r="1204" spans="1:6" ht="13.5" thickBot="1">
      <c r="A1204" s="358"/>
      <c r="B1204" s="306">
        <v>463200</v>
      </c>
      <c r="C1204" s="306" t="s">
        <v>51</v>
      </c>
      <c r="D1204" s="307">
        <v>200000</v>
      </c>
      <c r="E1204" s="307">
        <v>200000</v>
      </c>
      <c r="F1204" s="298">
        <f t="shared" si="101"/>
        <v>1</v>
      </c>
    </row>
    <row r="1205" spans="1:6" ht="39" customHeight="1" thickBot="1">
      <c r="A1205" s="470" t="s">
        <v>240</v>
      </c>
      <c r="B1205" s="471"/>
      <c r="C1205" s="471"/>
      <c r="D1205" s="261">
        <f>SUM(D1206)</f>
        <v>12040000</v>
      </c>
      <c r="E1205" s="261">
        <f>SUM(E1206)</f>
        <v>12279677.710000001</v>
      </c>
      <c r="F1205" s="260">
        <f>SUM(E1205/D1205)</f>
        <v>1.0199067865448506</v>
      </c>
    </row>
    <row r="1206" spans="1:6" ht="32.25" customHeight="1" thickBot="1">
      <c r="A1206" s="442" t="s">
        <v>241</v>
      </c>
      <c r="B1206" s="443"/>
      <c r="C1206" s="265"/>
      <c r="D1206" s="259">
        <f>SUM(D1207)</f>
        <v>12040000</v>
      </c>
      <c r="E1206" s="259">
        <f>SUM(E1207)</f>
        <v>12279677.710000001</v>
      </c>
      <c r="F1206" s="258">
        <f>SUM(E1206/D1206)</f>
        <v>1.0199067865448506</v>
      </c>
    </row>
    <row r="1207" spans="1:6">
      <c r="A1207" s="297"/>
      <c r="B1207" s="295">
        <v>400000</v>
      </c>
      <c r="C1207" s="295" t="s">
        <v>117</v>
      </c>
      <c r="D1207" s="296">
        <v>12040000</v>
      </c>
      <c r="E1207" s="296">
        <v>12279677.710000001</v>
      </c>
      <c r="F1207" s="298">
        <f t="shared" ref="F1207:F1222" si="102">SUM(E1207/D1207)</f>
        <v>1.0199067865448506</v>
      </c>
    </row>
    <row r="1208" spans="1:6">
      <c r="A1208" s="299"/>
      <c r="B1208" s="288">
        <v>410000</v>
      </c>
      <c r="C1208" s="288" t="s">
        <v>72</v>
      </c>
      <c r="D1208" s="289">
        <v>12000000</v>
      </c>
      <c r="E1208" s="289">
        <v>12252257.710000001</v>
      </c>
      <c r="F1208" s="298">
        <f t="shared" si="102"/>
        <v>1.0210214758333334</v>
      </c>
    </row>
    <row r="1209" spans="1:6">
      <c r="A1209" s="299"/>
      <c r="B1209" s="288">
        <v>411000</v>
      </c>
      <c r="C1209" s="288" t="s">
        <v>73</v>
      </c>
      <c r="D1209" s="289">
        <v>10000000</v>
      </c>
      <c r="E1209" s="289">
        <v>10386058.26</v>
      </c>
      <c r="F1209" s="298">
        <f t="shared" si="102"/>
        <v>1.038605826</v>
      </c>
    </row>
    <row r="1210" spans="1:6">
      <c r="A1210" s="299"/>
      <c r="B1210" s="288">
        <v>411100</v>
      </c>
      <c r="C1210" s="288" t="s">
        <v>74</v>
      </c>
      <c r="D1210" s="289">
        <v>10000000</v>
      </c>
      <c r="E1210" s="289">
        <v>10386058.26</v>
      </c>
      <c r="F1210" s="298">
        <f t="shared" si="102"/>
        <v>1.038605826</v>
      </c>
    </row>
    <row r="1211" spans="1:6">
      <c r="A1211" s="299"/>
      <c r="B1211" s="288">
        <v>412000</v>
      </c>
      <c r="C1211" s="288" t="s">
        <v>452</v>
      </c>
      <c r="D1211" s="289">
        <v>1750000</v>
      </c>
      <c r="E1211" s="289">
        <v>1627913.69</v>
      </c>
      <c r="F1211" s="298">
        <f t="shared" si="102"/>
        <v>0.93023639428571425</v>
      </c>
    </row>
    <row r="1212" spans="1:6">
      <c r="A1212" s="299"/>
      <c r="B1212" s="288">
        <v>412100</v>
      </c>
      <c r="C1212" s="288" t="s">
        <v>453</v>
      </c>
      <c r="D1212" s="289">
        <v>1200000</v>
      </c>
      <c r="E1212" s="289">
        <v>1124384.82</v>
      </c>
      <c r="F1212" s="298">
        <f t="shared" si="102"/>
        <v>0.93698735000000011</v>
      </c>
    </row>
    <row r="1213" spans="1:6">
      <c r="A1213" s="299"/>
      <c r="B1213" s="288">
        <v>412200</v>
      </c>
      <c r="C1213" s="288" t="s">
        <v>75</v>
      </c>
      <c r="D1213" s="289">
        <v>550000</v>
      </c>
      <c r="E1213" s="289">
        <v>503528.87</v>
      </c>
      <c r="F1213" s="298">
        <f t="shared" si="102"/>
        <v>0.9155070363636364</v>
      </c>
    </row>
    <row r="1214" spans="1:6">
      <c r="A1214" s="299"/>
      <c r="B1214" s="288">
        <v>414000</v>
      </c>
      <c r="C1214" s="288" t="s">
        <v>93</v>
      </c>
      <c r="D1214" s="289">
        <v>60000</v>
      </c>
      <c r="E1214" s="289">
        <v>59740</v>
      </c>
      <c r="F1214" s="298">
        <f t="shared" si="102"/>
        <v>0.9956666666666667</v>
      </c>
    </row>
    <row r="1215" spans="1:6">
      <c r="A1215" s="299"/>
      <c r="B1215" s="288">
        <v>414400</v>
      </c>
      <c r="C1215" s="288" t="s">
        <v>454</v>
      </c>
      <c r="D1215" s="289">
        <v>60000</v>
      </c>
      <c r="E1215" s="289">
        <v>59740</v>
      </c>
      <c r="F1215" s="298">
        <f t="shared" si="102"/>
        <v>0.9956666666666667</v>
      </c>
    </row>
    <row r="1216" spans="1:6">
      <c r="A1216" s="299"/>
      <c r="B1216" s="288">
        <v>415000</v>
      </c>
      <c r="C1216" s="288" t="s">
        <v>110</v>
      </c>
      <c r="D1216" s="289">
        <v>190000</v>
      </c>
      <c r="E1216" s="289">
        <v>178545.76</v>
      </c>
      <c r="F1216" s="298">
        <f t="shared" si="102"/>
        <v>0.93971452631578956</v>
      </c>
    </row>
    <row r="1217" spans="1:6">
      <c r="A1217" s="299"/>
      <c r="B1217" s="288">
        <v>415100</v>
      </c>
      <c r="C1217" s="288" t="s">
        <v>111</v>
      </c>
      <c r="D1217" s="289">
        <v>190000</v>
      </c>
      <c r="E1217" s="289">
        <v>178545.76</v>
      </c>
      <c r="F1217" s="298">
        <f t="shared" si="102"/>
        <v>0.93971452631578956</v>
      </c>
    </row>
    <row r="1218" spans="1:6">
      <c r="A1218" s="299"/>
      <c r="B1218" s="288">
        <v>420000</v>
      </c>
      <c r="C1218" s="288" t="s">
        <v>91</v>
      </c>
      <c r="D1218" s="289">
        <v>40000</v>
      </c>
      <c r="E1218" s="289">
        <v>27420</v>
      </c>
      <c r="F1218" s="298">
        <f t="shared" si="102"/>
        <v>0.6855</v>
      </c>
    </row>
    <row r="1219" spans="1:6">
      <c r="A1219" s="299"/>
      <c r="B1219" s="288">
        <v>422000</v>
      </c>
      <c r="C1219" s="288" t="s">
        <v>78</v>
      </c>
      <c r="D1219" s="289">
        <v>10000</v>
      </c>
      <c r="E1219" s="289">
        <v>1800</v>
      </c>
      <c r="F1219" s="298">
        <f t="shared" si="102"/>
        <v>0.18</v>
      </c>
    </row>
    <row r="1220" spans="1:6">
      <c r="A1220" s="299"/>
      <c r="B1220" s="288">
        <v>422100</v>
      </c>
      <c r="C1220" s="288" t="s">
        <v>79</v>
      </c>
      <c r="D1220" s="289">
        <v>10000</v>
      </c>
      <c r="E1220" s="289">
        <v>1800</v>
      </c>
      <c r="F1220" s="298">
        <f t="shared" si="102"/>
        <v>0.18</v>
      </c>
    </row>
    <row r="1221" spans="1:6">
      <c r="A1221" s="299"/>
      <c r="B1221" s="288">
        <v>423000</v>
      </c>
      <c r="C1221" s="288" t="s">
        <v>80</v>
      </c>
      <c r="D1221" s="289">
        <v>30000</v>
      </c>
      <c r="E1221" s="289">
        <v>25620</v>
      </c>
      <c r="F1221" s="298">
        <f t="shared" si="102"/>
        <v>0.85399999999999998</v>
      </c>
    </row>
    <row r="1222" spans="1:6" ht="13.5" thickBot="1">
      <c r="A1222" s="300"/>
      <c r="B1222" s="301">
        <v>423600</v>
      </c>
      <c r="C1222" s="301" t="s">
        <v>170</v>
      </c>
      <c r="D1222" s="302">
        <v>30000</v>
      </c>
      <c r="E1222" s="302">
        <v>25620</v>
      </c>
      <c r="F1222" s="298">
        <f t="shared" si="102"/>
        <v>0.85399999999999998</v>
      </c>
    </row>
  </sheetData>
  <mergeCells count="105">
    <mergeCell ref="A160:B160"/>
    <mergeCell ref="A165:B165"/>
    <mergeCell ref="A170:B170"/>
    <mergeCell ref="A242:B242"/>
    <mergeCell ref="A322:B322"/>
    <mergeCell ref="A328:B328"/>
    <mergeCell ref="A241:C241"/>
    <mergeCell ref="A236:B236"/>
    <mergeCell ref="A291:B291"/>
    <mergeCell ref="A269:B269"/>
    <mergeCell ref="A296:B296"/>
    <mergeCell ref="A235:C235"/>
    <mergeCell ref="A247:B247"/>
    <mergeCell ref="A189:B189"/>
    <mergeCell ref="A1157:C1157"/>
    <mergeCell ref="A1158:B1158"/>
    <mergeCell ref="A1196:B1196"/>
    <mergeCell ref="A1092:B1092"/>
    <mergeCell ref="A1097:B1097"/>
    <mergeCell ref="A1107:B1107"/>
    <mergeCell ref="A1102:B1102"/>
    <mergeCell ref="A1112:B1112"/>
    <mergeCell ref="A1200:B1200"/>
    <mergeCell ref="A344:B344"/>
    <mergeCell ref="A1206:B1206"/>
    <mergeCell ref="A402:C402"/>
    <mergeCell ref="A145:B145"/>
    <mergeCell ref="A180:B180"/>
    <mergeCell ref="A194:C194"/>
    <mergeCell ref="A205:B205"/>
    <mergeCell ref="A253:B253"/>
    <mergeCell ref="A258:B258"/>
    <mergeCell ref="A264:B264"/>
    <mergeCell ref="A959:B959"/>
    <mergeCell ref="A590:B590"/>
    <mergeCell ref="A579:C579"/>
    <mergeCell ref="A279:C279"/>
    <mergeCell ref="A280:B280"/>
    <mergeCell ref="A333:B333"/>
    <mergeCell ref="A1054:B1054"/>
    <mergeCell ref="A1047:B1047"/>
    <mergeCell ref="A965:B965"/>
    <mergeCell ref="A1021:B1021"/>
    <mergeCell ref="A964:C964"/>
    <mergeCell ref="A286:B286"/>
    <mergeCell ref="A316:B316"/>
    <mergeCell ref="A1205:C1205"/>
    <mergeCell ref="A274:B274"/>
    <mergeCell ref="A1148:B1148"/>
    <mergeCell ref="A1118:B1118"/>
    <mergeCell ref="A1126:C1126"/>
    <mergeCell ref="A1127:B1127"/>
    <mergeCell ref="A1136:C1136"/>
    <mergeCell ref="A1137:B1137"/>
    <mergeCell ref="A628:B628"/>
    <mergeCell ref="A1087:B1087"/>
    <mergeCell ref="A1143:B1143"/>
    <mergeCell ref="A632:C632"/>
    <mergeCell ref="A633:B633"/>
    <mergeCell ref="A774:B774"/>
    <mergeCell ref="A1077:B1077"/>
    <mergeCell ref="A1082:B1082"/>
    <mergeCell ref="A1032:B1032"/>
    <mergeCell ref="A1042:B1042"/>
    <mergeCell ref="A1117:C1117"/>
    <mergeCell ref="A1027:B1027"/>
    <mergeCell ref="A1037:B1037"/>
    <mergeCell ref="A958:C958"/>
    <mergeCell ref="A1059:B1059"/>
    <mergeCell ref="A349:C349"/>
    <mergeCell ref="A343:C343"/>
    <mergeCell ref="A727:B727"/>
    <mergeCell ref="A813:B813"/>
    <mergeCell ref="A872:B872"/>
    <mergeCell ref="A912:B912"/>
    <mergeCell ref="A617:B617"/>
    <mergeCell ref="A622:C622"/>
    <mergeCell ref="A669:C669"/>
    <mergeCell ref="A1020:C1020"/>
    <mergeCell ref="A580:B580"/>
    <mergeCell ref="A585:B585"/>
    <mergeCell ref="A350:B350"/>
    <mergeCell ref="A498:C498"/>
    <mergeCell ref="A535:C535"/>
    <mergeCell ref="A3:G3"/>
    <mergeCell ref="A9:G9"/>
    <mergeCell ref="A1:F1"/>
    <mergeCell ref="A5:F5"/>
    <mergeCell ref="A670:B670"/>
    <mergeCell ref="A338:B338"/>
    <mergeCell ref="A59:C59"/>
    <mergeCell ref="A60:B60"/>
    <mergeCell ref="A252:C252"/>
    <mergeCell ref="A285:C285"/>
    <mergeCell ref="A13:B13"/>
    <mergeCell ref="A12:C12"/>
    <mergeCell ref="A37:C37"/>
    <mergeCell ref="A38:B38"/>
    <mergeCell ref="A210:B210"/>
    <mergeCell ref="A215:B215"/>
    <mergeCell ref="A26:B26"/>
    <mergeCell ref="A49:B49"/>
    <mergeCell ref="A175:B175"/>
    <mergeCell ref="A48:C48"/>
    <mergeCell ref="A259:B259"/>
  </mergeCells>
  <pageMargins left="0.35433070866141736" right="0.27559055118110237" top="0.98425196850393704" bottom="0.98425196850393704" header="0.51181102362204722" footer="0.51181102362204722"/>
  <pageSetup paperSize="9" scale="90" orientation="portrait" r:id="rId1"/>
  <headerFooter alignWithMargins="0">
    <oddFooter>&amp;CStrana &amp;P</oddFooter>
  </headerFooter>
</worksheet>
</file>

<file path=xl/worksheets/sheet5.xml><?xml version="1.0" encoding="utf-8"?>
<worksheet xmlns="http://schemas.openxmlformats.org/spreadsheetml/2006/main" xmlns:r="http://schemas.openxmlformats.org/officeDocument/2006/relationships">
  <dimension ref="A2:L255"/>
  <sheetViews>
    <sheetView tabSelected="1" topLeftCell="A19" zoomScale="140" zoomScaleNormal="140" zoomScaleSheetLayoutView="130" workbookViewId="0">
      <selection activeCell="N7" sqref="N7"/>
    </sheetView>
  </sheetViews>
  <sheetFormatPr defaultRowHeight="12.75"/>
  <cols>
    <col min="1" max="1" width="9.140625" style="28"/>
    <col min="2" max="2" width="11" style="29" customWidth="1"/>
    <col min="3" max="3" width="2.28515625" style="28" hidden="1" customWidth="1"/>
    <col min="4" max="4" width="17.140625" style="28" customWidth="1"/>
    <col min="5" max="5" width="19.85546875" style="28" customWidth="1"/>
    <col min="6" max="6" width="23.5703125" style="28" customWidth="1"/>
    <col min="7" max="7" width="22.5703125" style="28" customWidth="1"/>
    <col min="8" max="8" width="13.85546875" style="28" bestFit="1" customWidth="1"/>
    <col min="9" max="9" width="9.140625" style="28"/>
    <col min="10" max="10" width="16" style="28" bestFit="1" customWidth="1"/>
    <col min="11" max="16384" width="9.140625" style="28"/>
  </cols>
  <sheetData>
    <row r="2" spans="1:7">
      <c r="A2" s="488" t="s">
        <v>215</v>
      </c>
      <c r="B2" s="488"/>
      <c r="C2" s="488"/>
      <c r="D2" s="488"/>
      <c r="E2" s="488"/>
      <c r="F2" s="488"/>
      <c r="G2" s="488"/>
    </row>
    <row r="3" spans="1:7">
      <c r="A3" s="489" t="s">
        <v>128</v>
      </c>
      <c r="B3" s="489"/>
      <c r="C3" s="489"/>
      <c r="D3" s="489"/>
      <c r="E3" s="489"/>
      <c r="F3" s="489"/>
      <c r="G3" s="489"/>
    </row>
    <row r="4" spans="1:7">
      <c r="A4" s="489" t="s">
        <v>515</v>
      </c>
      <c r="B4" s="489"/>
      <c r="C4" s="489"/>
      <c r="D4" s="489"/>
      <c r="E4" s="489"/>
      <c r="F4" s="489"/>
      <c r="G4" s="489"/>
    </row>
    <row r="5" spans="1:7">
      <c r="A5" s="86"/>
      <c r="B5" s="87"/>
      <c r="C5" s="86"/>
      <c r="D5" s="86"/>
      <c r="E5" s="86"/>
      <c r="F5" s="86"/>
      <c r="G5" s="86"/>
    </row>
    <row r="6" spans="1:7">
      <c r="A6" s="489" t="s">
        <v>529</v>
      </c>
      <c r="B6" s="489"/>
      <c r="C6" s="489"/>
      <c r="D6" s="489"/>
      <c r="E6" s="489"/>
      <c r="F6" s="489"/>
      <c r="G6" s="490"/>
    </row>
    <row r="7" spans="1:7">
      <c r="A7" s="489" t="s">
        <v>514</v>
      </c>
      <c r="B7" s="489"/>
      <c r="C7" s="489"/>
      <c r="D7" s="489"/>
      <c r="E7" s="489"/>
      <c r="F7" s="489"/>
      <c r="G7" s="490"/>
    </row>
    <row r="8" spans="1:7">
      <c r="A8" s="489" t="s">
        <v>530</v>
      </c>
      <c r="B8" s="489"/>
      <c r="C8" s="489"/>
      <c r="D8" s="489"/>
      <c r="E8" s="489"/>
      <c r="F8" s="489"/>
      <c r="G8" s="489"/>
    </row>
    <row r="9" spans="1:7">
      <c r="A9" s="86"/>
      <c r="B9" s="87"/>
      <c r="C9" s="86" t="s">
        <v>182</v>
      </c>
      <c r="D9" s="86"/>
      <c r="E9" s="86"/>
      <c r="F9" s="86"/>
      <c r="G9" s="86"/>
    </row>
    <row r="10" spans="1:7">
      <c r="A10" s="488" t="s">
        <v>129</v>
      </c>
      <c r="B10" s="488"/>
      <c r="C10" s="488"/>
      <c r="D10" s="488"/>
      <c r="E10" s="488"/>
      <c r="F10" s="488"/>
      <c r="G10" s="488"/>
    </row>
    <row r="11" spans="1:7">
      <c r="A11" s="86"/>
      <c r="B11" s="87"/>
      <c r="C11" s="86"/>
      <c r="D11" s="86"/>
      <c r="E11" s="86"/>
      <c r="F11" s="86"/>
      <c r="G11" s="86"/>
    </row>
    <row r="12" spans="1:7">
      <c r="A12" s="86" t="s">
        <v>516</v>
      </c>
      <c r="B12" s="87"/>
      <c r="C12" s="86"/>
      <c r="D12" s="86"/>
      <c r="E12" s="86"/>
      <c r="F12" s="86"/>
      <c r="G12" s="86"/>
    </row>
    <row r="13" spans="1:7">
      <c r="A13" s="86" t="s">
        <v>183</v>
      </c>
      <c r="B13" s="87"/>
      <c r="C13" s="86"/>
      <c r="D13" s="86"/>
      <c r="E13" s="86"/>
      <c r="F13" s="86"/>
      <c r="G13" s="86"/>
    </row>
    <row r="15" spans="1:7" ht="13.5" thickBot="1"/>
    <row r="16" spans="1:7" ht="79.5" customHeight="1" thickBot="1">
      <c r="A16" s="63" t="s">
        <v>70</v>
      </c>
      <c r="B16" s="492" t="s">
        <v>0</v>
      </c>
      <c r="C16" s="492"/>
      <c r="D16" s="64" t="s">
        <v>1</v>
      </c>
      <c r="E16" s="64" t="s">
        <v>122</v>
      </c>
      <c r="F16" s="65" t="s">
        <v>123</v>
      </c>
      <c r="G16" s="66" t="s">
        <v>124</v>
      </c>
    </row>
    <row r="17" spans="1:7" ht="66.75" customHeight="1">
      <c r="A17" s="60"/>
      <c r="B17" s="493" t="s">
        <v>125</v>
      </c>
      <c r="C17" s="493"/>
      <c r="D17" s="61"/>
      <c r="E17" s="62">
        <f>SUM(E20+E45+E49)</f>
        <v>2937691290.96</v>
      </c>
      <c r="F17" s="62">
        <f>SUM(F20+F45+F49)</f>
        <v>16059749.030000091</v>
      </c>
      <c r="G17" s="62">
        <f>SUM(G20+G45+G49)</f>
        <v>2953751039.9899998</v>
      </c>
    </row>
    <row r="18" spans="1:7" ht="53.25" customHeight="1">
      <c r="A18" s="50"/>
      <c r="B18" s="494" t="s">
        <v>126</v>
      </c>
      <c r="C18" s="494"/>
      <c r="D18" s="32"/>
      <c r="E18" s="32">
        <f>SUM(E20+E45)</f>
        <v>2757691290.9699998</v>
      </c>
      <c r="F18" s="166">
        <f>SUM(F20+F45)</f>
        <v>16059749.030000091</v>
      </c>
      <c r="G18" s="166">
        <f>SUM(G20+G45)</f>
        <v>2773751040</v>
      </c>
    </row>
    <row r="19" spans="1:7" ht="15.75">
      <c r="A19" s="50" t="s">
        <v>127</v>
      </c>
      <c r="B19" s="495"/>
      <c r="C19" s="495"/>
      <c r="D19" s="33"/>
      <c r="E19" s="43"/>
      <c r="F19" s="44"/>
      <c r="G19" s="51"/>
    </row>
    <row r="20" spans="1:7" ht="126">
      <c r="A20" s="50" t="s">
        <v>208</v>
      </c>
      <c r="B20" s="25">
        <v>700000</v>
      </c>
      <c r="C20" s="25">
        <v>700000</v>
      </c>
      <c r="D20" s="25" t="s">
        <v>21</v>
      </c>
      <c r="E20" s="44">
        <f>SUM(E21+E29+E33+E39+E41+E43+E27)</f>
        <v>2741083916.9699998</v>
      </c>
      <c r="F20" s="44">
        <f>SUM(F21+F33+F39+F43+F29+F41)</f>
        <v>16059749.030000091</v>
      </c>
      <c r="G20" s="51">
        <f>SUM(G21+G29+G33+G39+G43+G41)</f>
        <v>2757143666</v>
      </c>
    </row>
    <row r="21" spans="1:7" ht="15.75">
      <c r="A21" s="52"/>
      <c r="B21" s="45">
        <v>710000</v>
      </c>
      <c r="C21" s="45">
        <v>710000</v>
      </c>
      <c r="D21" s="45" t="s">
        <v>7</v>
      </c>
      <c r="E21" s="46">
        <f>SUM(E22+E23+E24+E25+E26)</f>
        <v>1362218570.1499999</v>
      </c>
      <c r="F21" s="46">
        <f>SUM(F22+F23+F24+F25+F26+F27)</f>
        <v>349000</v>
      </c>
      <c r="G21" s="53">
        <f>SUM(G22+G23+G24+G25+G26+G27)</f>
        <v>1362567570.1499999</v>
      </c>
    </row>
    <row r="22" spans="1:7" ht="78.75">
      <c r="A22" s="54"/>
      <c r="B22" s="47">
        <v>711000</v>
      </c>
      <c r="C22" s="47">
        <v>711000</v>
      </c>
      <c r="D22" s="47" t="s">
        <v>16</v>
      </c>
      <c r="E22" s="48">
        <v>859649882.80999994</v>
      </c>
      <c r="F22" s="48">
        <f>SUM(G22-E22)</f>
        <v>0</v>
      </c>
      <c r="G22" s="55">
        <v>859649882.80999994</v>
      </c>
    </row>
    <row r="23" spans="1:7" ht="31.5">
      <c r="A23" s="54"/>
      <c r="B23" s="25">
        <v>712000</v>
      </c>
      <c r="C23" s="25"/>
      <c r="D23" s="25" t="s">
        <v>28</v>
      </c>
      <c r="E23" s="44">
        <v>155.88</v>
      </c>
      <c r="F23" s="48">
        <f t="shared" ref="F23:F30" si="0">SUM(G23-E23)</f>
        <v>0</v>
      </c>
      <c r="G23" s="55">
        <v>155.88</v>
      </c>
    </row>
    <row r="24" spans="1:7" ht="31.5">
      <c r="A24" s="50"/>
      <c r="B24" s="47">
        <v>713000</v>
      </c>
      <c r="C24" s="47">
        <v>713000</v>
      </c>
      <c r="D24" s="47" t="s">
        <v>8</v>
      </c>
      <c r="E24" s="48">
        <v>380682799.13999999</v>
      </c>
      <c r="F24" s="48">
        <f t="shared" si="0"/>
        <v>0</v>
      </c>
      <c r="G24" s="51">
        <v>380682799.13999999</v>
      </c>
    </row>
    <row r="25" spans="1:7" ht="47.25">
      <c r="A25" s="50"/>
      <c r="B25" s="47">
        <v>714000</v>
      </c>
      <c r="C25" s="47">
        <v>714000</v>
      </c>
      <c r="D25" s="47" t="s">
        <v>9</v>
      </c>
      <c r="E25" s="48">
        <v>76328073.200000003</v>
      </c>
      <c r="F25" s="48">
        <f t="shared" si="0"/>
        <v>0</v>
      </c>
      <c r="G25" s="51">
        <v>76328073.200000003</v>
      </c>
    </row>
    <row r="26" spans="1:7" ht="31.5">
      <c r="A26" s="54"/>
      <c r="B26" s="47">
        <v>716000</v>
      </c>
      <c r="C26" s="47">
        <v>716000</v>
      </c>
      <c r="D26" s="47" t="s">
        <v>10</v>
      </c>
      <c r="E26" s="48">
        <v>45557659.119999997</v>
      </c>
      <c r="F26" s="48">
        <f t="shared" si="0"/>
        <v>0</v>
      </c>
      <c r="G26" s="55">
        <v>45557659.119999997</v>
      </c>
    </row>
    <row r="27" spans="1:7" ht="15.75">
      <c r="A27" s="54"/>
      <c r="B27" s="47">
        <v>717000</v>
      </c>
      <c r="C27" s="47"/>
      <c r="D27" s="47" t="s">
        <v>200</v>
      </c>
      <c r="E27" s="48">
        <v>0</v>
      </c>
      <c r="F27" s="48">
        <f>SUM(G27-E27)</f>
        <v>349000</v>
      </c>
      <c r="G27" s="55">
        <v>349000</v>
      </c>
    </row>
    <row r="28" spans="1:7" ht="15.75">
      <c r="A28" s="54"/>
      <c r="B28" s="47"/>
      <c r="C28" s="47"/>
      <c r="D28" s="47"/>
      <c r="E28" s="48"/>
      <c r="F28" s="48"/>
      <c r="G28" s="55"/>
    </row>
    <row r="29" spans="1:7" ht="31.5">
      <c r="A29" s="52"/>
      <c r="B29" s="45">
        <v>730000</v>
      </c>
      <c r="C29" s="45">
        <v>730000</v>
      </c>
      <c r="D29" s="45" t="s">
        <v>11</v>
      </c>
      <c r="E29" s="46">
        <f>SUM(E30+E31+E32)</f>
        <v>939758844.21999991</v>
      </c>
      <c r="F29" s="46">
        <f t="shared" si="0"/>
        <v>500000</v>
      </c>
      <c r="G29" s="53">
        <f>SUM(G30+G31+G32)</f>
        <v>940258844.21999991</v>
      </c>
    </row>
    <row r="30" spans="1:7" ht="31.5">
      <c r="A30" s="50"/>
      <c r="B30" s="25">
        <v>731000</v>
      </c>
      <c r="C30" s="25">
        <v>731000</v>
      </c>
      <c r="D30" s="25" t="s">
        <v>164</v>
      </c>
      <c r="E30" s="44">
        <v>8251082.75</v>
      </c>
      <c r="F30" s="48">
        <f t="shared" si="0"/>
        <v>0</v>
      </c>
      <c r="G30" s="51">
        <v>8251082.75</v>
      </c>
    </row>
    <row r="31" spans="1:7" ht="38.25">
      <c r="A31" s="50"/>
      <c r="B31" s="25">
        <v>732000</v>
      </c>
      <c r="C31" s="25">
        <v>732000</v>
      </c>
      <c r="D31" s="49" t="s">
        <v>165</v>
      </c>
      <c r="E31" s="44">
        <v>28398964.420000002</v>
      </c>
      <c r="F31" s="48">
        <f t="shared" ref="F31:F45" si="1">SUM(G31-E31)</f>
        <v>0</v>
      </c>
      <c r="G31" s="51">
        <v>28398964.420000002</v>
      </c>
    </row>
    <row r="32" spans="1:7" ht="63">
      <c r="A32" s="50"/>
      <c r="B32" s="47">
        <v>733000</v>
      </c>
      <c r="C32" s="47">
        <v>733000</v>
      </c>
      <c r="D32" s="47" t="s">
        <v>17</v>
      </c>
      <c r="E32" s="48">
        <v>903108797.04999995</v>
      </c>
      <c r="F32" s="48">
        <f t="shared" si="1"/>
        <v>500000</v>
      </c>
      <c r="G32" s="51">
        <v>903608797.04999995</v>
      </c>
    </row>
    <row r="33" spans="1:7" ht="31.5">
      <c r="A33" s="183"/>
      <c r="B33" s="184">
        <v>740000</v>
      </c>
      <c r="C33" s="184">
        <v>740000</v>
      </c>
      <c r="D33" s="184" t="s">
        <v>12</v>
      </c>
      <c r="E33" s="185">
        <f>SUM(E34+E35+E36+E37+E38)</f>
        <v>438549889.68999994</v>
      </c>
      <c r="F33" s="185">
        <f t="shared" si="1"/>
        <v>15210749.030000091</v>
      </c>
      <c r="G33" s="186">
        <f>SUM(G34+G35+G36+G37+G38)</f>
        <v>453760638.72000003</v>
      </c>
    </row>
    <row r="34" spans="1:7" ht="31.5">
      <c r="A34" s="50"/>
      <c r="B34" s="47">
        <v>741000</v>
      </c>
      <c r="C34" s="47">
        <v>741000</v>
      </c>
      <c r="D34" s="47" t="s">
        <v>13</v>
      </c>
      <c r="E34" s="48">
        <v>264499633.53</v>
      </c>
      <c r="F34" s="48">
        <f t="shared" si="1"/>
        <v>103366.46999999881</v>
      </c>
      <c r="G34" s="51">
        <v>264603000</v>
      </c>
    </row>
    <row r="35" spans="1:7" ht="63">
      <c r="A35" s="50"/>
      <c r="B35" s="47">
        <v>742000</v>
      </c>
      <c r="C35" s="47">
        <v>742000</v>
      </c>
      <c r="D35" s="47" t="s">
        <v>18</v>
      </c>
      <c r="E35" s="48">
        <v>33783217.25</v>
      </c>
      <c r="F35" s="48">
        <f t="shared" si="1"/>
        <v>15001782.75</v>
      </c>
      <c r="G35" s="51">
        <v>48785000</v>
      </c>
    </row>
    <row r="36" spans="1:7" ht="78.75">
      <c r="A36" s="50"/>
      <c r="B36" s="47">
        <v>743000</v>
      </c>
      <c r="C36" s="47">
        <v>743000</v>
      </c>
      <c r="D36" s="47" t="s">
        <v>30</v>
      </c>
      <c r="E36" s="48">
        <v>29410915.09</v>
      </c>
      <c r="F36" s="48">
        <f t="shared" si="1"/>
        <v>6084.910000000149</v>
      </c>
      <c r="G36" s="51">
        <v>29417000</v>
      </c>
    </row>
    <row r="37" spans="1:7" ht="78.75">
      <c r="A37" s="50"/>
      <c r="B37" s="47">
        <v>744000</v>
      </c>
      <c r="C37" s="47"/>
      <c r="D37" s="47" t="s">
        <v>174</v>
      </c>
      <c r="E37" s="48">
        <v>7442485.0999999996</v>
      </c>
      <c r="F37" s="48">
        <f t="shared" si="1"/>
        <v>99514.900000000373</v>
      </c>
      <c r="G37" s="51">
        <v>7542000</v>
      </c>
    </row>
    <row r="38" spans="1:7" ht="47.25">
      <c r="A38" s="50"/>
      <c r="B38" s="47">
        <v>745000</v>
      </c>
      <c r="C38" s="47">
        <v>745000</v>
      </c>
      <c r="D38" s="47" t="s">
        <v>19</v>
      </c>
      <c r="E38" s="190">
        <v>103413638.72</v>
      </c>
      <c r="F38" s="190">
        <f t="shared" si="1"/>
        <v>0</v>
      </c>
      <c r="G38" s="191">
        <v>103413638.72</v>
      </c>
    </row>
    <row r="39" spans="1:7" ht="78.75">
      <c r="A39" s="183"/>
      <c r="B39" s="184">
        <v>770000</v>
      </c>
      <c r="C39" s="184">
        <v>770000</v>
      </c>
      <c r="D39" s="184" t="s">
        <v>20</v>
      </c>
      <c r="E39" s="187">
        <v>0</v>
      </c>
      <c r="F39" s="185">
        <f t="shared" si="1"/>
        <v>0</v>
      </c>
      <c r="G39" s="186">
        <f>SUM(G40)</f>
        <v>0</v>
      </c>
    </row>
    <row r="40" spans="1:7" ht="78.75">
      <c r="A40" s="50"/>
      <c r="B40" s="47">
        <v>771000</v>
      </c>
      <c r="C40" s="47">
        <v>771000</v>
      </c>
      <c r="D40" s="47" t="s">
        <v>29</v>
      </c>
      <c r="E40" s="48">
        <v>0</v>
      </c>
      <c r="F40" s="48">
        <f t="shared" si="1"/>
        <v>0</v>
      </c>
      <c r="G40" s="51"/>
    </row>
    <row r="41" spans="1:7" ht="78.75">
      <c r="A41" s="183"/>
      <c r="B41" s="188">
        <v>780000</v>
      </c>
      <c r="C41" s="188"/>
      <c r="D41" s="188" t="s">
        <v>186</v>
      </c>
      <c r="E41" s="185">
        <f>SUM(E42)</f>
        <v>556612.91</v>
      </c>
      <c r="F41" s="185">
        <f t="shared" si="1"/>
        <v>0</v>
      </c>
      <c r="G41" s="186">
        <f>SUM(G42)</f>
        <v>556612.91</v>
      </c>
    </row>
    <row r="42" spans="1:7" ht="78.75">
      <c r="A42" s="50"/>
      <c r="B42" s="47">
        <v>781000</v>
      </c>
      <c r="C42" s="47"/>
      <c r="D42" s="47" t="s">
        <v>186</v>
      </c>
      <c r="E42" s="48">
        <v>556612.91</v>
      </c>
      <c r="F42" s="48">
        <f t="shared" si="1"/>
        <v>0</v>
      </c>
      <c r="G42" s="51">
        <v>556612.91</v>
      </c>
    </row>
    <row r="43" spans="1:7" ht="31.5">
      <c r="A43" s="183"/>
      <c r="B43" s="188">
        <v>79000</v>
      </c>
      <c r="C43" s="188"/>
      <c r="D43" s="188" t="s">
        <v>175</v>
      </c>
      <c r="E43" s="185">
        <f>SUM(E44)</f>
        <v>0</v>
      </c>
      <c r="F43" s="185">
        <f t="shared" si="1"/>
        <v>0</v>
      </c>
      <c r="G43" s="189">
        <f>SUM(G44)</f>
        <v>0</v>
      </c>
    </row>
    <row r="44" spans="1:7" ht="31.5">
      <c r="A44" s="50"/>
      <c r="B44" s="47">
        <v>791000</v>
      </c>
      <c r="C44" s="47"/>
      <c r="D44" s="47" t="s">
        <v>175</v>
      </c>
      <c r="E44" s="48">
        <v>0</v>
      </c>
      <c r="F44" s="48">
        <f t="shared" si="1"/>
        <v>0</v>
      </c>
      <c r="G44" s="51"/>
    </row>
    <row r="45" spans="1:7" ht="78.75">
      <c r="A45" s="183"/>
      <c r="B45" s="188">
        <v>800000</v>
      </c>
      <c r="C45" s="188">
        <v>800000</v>
      </c>
      <c r="D45" s="188" t="s">
        <v>22</v>
      </c>
      <c r="E45" s="185">
        <f>SUM(E48+E46+E47)</f>
        <v>16607374</v>
      </c>
      <c r="F45" s="185">
        <f t="shared" si="1"/>
        <v>0</v>
      </c>
      <c r="G45" s="185">
        <f>SUM(G48+G46+G47)</f>
        <v>16607374</v>
      </c>
    </row>
    <row r="46" spans="1:7" ht="78.75">
      <c r="A46" s="50"/>
      <c r="B46" s="47">
        <v>811000</v>
      </c>
      <c r="C46" s="47">
        <v>812140</v>
      </c>
      <c r="D46" s="47" t="s">
        <v>296</v>
      </c>
      <c r="E46" s="48">
        <v>0</v>
      </c>
      <c r="F46" s="48">
        <v>0</v>
      </c>
      <c r="G46" s="55">
        <v>0</v>
      </c>
    </row>
    <row r="47" spans="1:7" ht="63">
      <c r="A47" s="50"/>
      <c r="B47" s="47">
        <v>812000</v>
      </c>
      <c r="C47" s="47"/>
      <c r="D47" s="47" t="s">
        <v>407</v>
      </c>
      <c r="E47" s="48">
        <v>0</v>
      </c>
      <c r="F47" s="48">
        <f>SUM(G47-E47)</f>
        <v>0</v>
      </c>
      <c r="G47" s="55"/>
    </row>
    <row r="48" spans="1:7" ht="31.5">
      <c r="A48" s="50"/>
      <c r="B48" s="47">
        <v>841000</v>
      </c>
      <c r="C48" s="47">
        <v>841000</v>
      </c>
      <c r="D48" s="47" t="s">
        <v>408</v>
      </c>
      <c r="E48" s="48">
        <v>16607374</v>
      </c>
      <c r="F48" s="69">
        <f>SUM(G48-E48)</f>
        <v>0</v>
      </c>
      <c r="G48" s="51">
        <v>16607374</v>
      </c>
    </row>
    <row r="49" spans="1:7" ht="78.75">
      <c r="A49" s="183"/>
      <c r="B49" s="184">
        <v>900000</v>
      </c>
      <c r="C49" s="184">
        <v>900000</v>
      </c>
      <c r="D49" s="184" t="s">
        <v>24</v>
      </c>
      <c r="E49" s="187">
        <f>SUM(E50+E52)</f>
        <v>179999999.99000001</v>
      </c>
      <c r="F49" s="185">
        <f>SUM(G49-E49)</f>
        <v>0</v>
      </c>
      <c r="G49" s="186">
        <f>SUM(G50+G52)</f>
        <v>179999999.99000001</v>
      </c>
    </row>
    <row r="50" spans="1:7" ht="31.5">
      <c r="A50" s="50"/>
      <c r="B50" s="25">
        <v>910000</v>
      </c>
      <c r="C50" s="25"/>
      <c r="D50" s="25" t="s">
        <v>176</v>
      </c>
      <c r="E50" s="44">
        <f>SUM(E51)</f>
        <v>179999999.99000001</v>
      </c>
      <c r="F50" s="48">
        <v>0</v>
      </c>
      <c r="G50" s="51">
        <f>SUM(G51)</f>
        <v>179999999.99000001</v>
      </c>
    </row>
    <row r="51" spans="1:7" ht="47.25">
      <c r="A51" s="50"/>
      <c r="B51" s="47">
        <v>911000</v>
      </c>
      <c r="C51" s="47">
        <v>911000</v>
      </c>
      <c r="D51" s="47" t="s">
        <v>25</v>
      </c>
      <c r="E51" s="48">
        <v>179999999.99000001</v>
      </c>
      <c r="F51" s="48">
        <v>0</v>
      </c>
      <c r="G51" s="55">
        <v>179999999.99000001</v>
      </c>
    </row>
    <row r="52" spans="1:7" ht="93.75" customHeight="1">
      <c r="A52" s="50"/>
      <c r="B52" s="25">
        <v>920000</v>
      </c>
      <c r="C52" s="25">
        <v>920000</v>
      </c>
      <c r="D52" s="25" t="s">
        <v>26</v>
      </c>
      <c r="E52" s="44">
        <v>0</v>
      </c>
      <c r="F52" s="48">
        <f>SUM(G52-E52)</f>
        <v>0</v>
      </c>
      <c r="G52" s="51">
        <f>SUM(G53)</f>
        <v>0</v>
      </c>
    </row>
    <row r="53" spans="1:7" ht="79.5" thickBot="1">
      <c r="A53" s="56"/>
      <c r="B53" s="57">
        <v>921000</v>
      </c>
      <c r="C53" s="57">
        <v>921000</v>
      </c>
      <c r="D53" s="57" t="s">
        <v>27</v>
      </c>
      <c r="E53" s="58">
        <v>0</v>
      </c>
      <c r="F53" s="58">
        <f>SUM(G53-E53)</f>
        <v>0</v>
      </c>
      <c r="G53" s="59"/>
    </row>
    <row r="55" spans="1:7">
      <c r="A55" s="71"/>
    </row>
    <row r="185" spans="1:12">
      <c r="A185" s="491"/>
      <c r="B185" s="491"/>
      <c r="C185" s="491"/>
      <c r="D185" s="491"/>
      <c r="E185" s="491"/>
      <c r="F185" s="491"/>
      <c r="G185" s="491"/>
      <c r="H185" s="491"/>
      <c r="I185" s="491"/>
      <c r="J185" s="491"/>
      <c r="K185" s="491"/>
      <c r="L185" s="491"/>
    </row>
    <row r="186" spans="1:12">
      <c r="A186" s="491"/>
      <c r="B186" s="491"/>
      <c r="C186" s="491"/>
      <c r="D186" s="491"/>
      <c r="E186" s="491"/>
      <c r="F186" s="491"/>
      <c r="G186" s="491"/>
      <c r="H186" s="491"/>
      <c r="I186" s="491"/>
      <c r="J186" s="491"/>
      <c r="K186" s="491"/>
      <c r="L186" s="491"/>
    </row>
    <row r="187" spans="1:12">
      <c r="A187" s="491"/>
      <c r="B187" s="491"/>
      <c r="C187" s="491"/>
      <c r="D187" s="491"/>
      <c r="E187" s="491"/>
      <c r="F187" s="491"/>
      <c r="G187" s="491"/>
      <c r="H187" s="491"/>
      <c r="I187" s="491"/>
      <c r="J187" s="491"/>
      <c r="K187" s="491"/>
      <c r="L187" s="491"/>
    </row>
    <row r="188" spans="1:12">
      <c r="A188" s="491"/>
      <c r="B188" s="491"/>
      <c r="C188" s="491"/>
      <c r="D188" s="491"/>
      <c r="E188" s="491"/>
      <c r="F188" s="491"/>
      <c r="G188" s="491"/>
      <c r="H188" s="491"/>
      <c r="I188" s="491"/>
      <c r="J188" s="491"/>
      <c r="K188" s="491"/>
      <c r="L188" s="491"/>
    </row>
    <row r="189" spans="1:12">
      <c r="A189" s="491"/>
      <c r="B189" s="491"/>
      <c r="C189" s="491"/>
      <c r="D189" s="491"/>
      <c r="E189" s="491"/>
      <c r="F189" s="491"/>
      <c r="G189" s="491"/>
      <c r="H189" s="491"/>
      <c r="I189" s="491"/>
      <c r="J189" s="491"/>
      <c r="K189" s="491"/>
      <c r="L189" s="491"/>
    </row>
    <row r="190" spans="1:12">
      <c r="A190" s="491"/>
      <c r="B190" s="491"/>
      <c r="C190" s="491"/>
      <c r="D190" s="491"/>
      <c r="E190" s="491"/>
      <c r="F190" s="491"/>
      <c r="G190" s="491"/>
      <c r="H190" s="491"/>
      <c r="I190" s="491"/>
      <c r="J190" s="491"/>
      <c r="K190" s="491"/>
      <c r="L190" s="491"/>
    </row>
    <row r="191" spans="1:12">
      <c r="A191" s="491"/>
      <c r="B191" s="491"/>
      <c r="C191" s="491"/>
      <c r="D191" s="491"/>
      <c r="E191" s="491"/>
      <c r="F191" s="491"/>
      <c r="G191" s="491"/>
      <c r="H191" s="491"/>
      <c r="I191" s="491"/>
      <c r="J191" s="491"/>
      <c r="K191" s="491"/>
      <c r="L191" s="491"/>
    </row>
    <row r="192" spans="1:12">
      <c r="A192" s="491"/>
      <c r="B192" s="491"/>
      <c r="C192" s="491"/>
      <c r="D192" s="491"/>
      <c r="E192" s="491"/>
      <c r="F192" s="491"/>
      <c r="G192" s="491"/>
      <c r="H192" s="491"/>
      <c r="I192" s="491"/>
      <c r="J192" s="491"/>
      <c r="K192" s="491"/>
      <c r="L192" s="491"/>
    </row>
    <row r="193" spans="1:12">
      <c r="A193" s="491"/>
      <c r="B193" s="491"/>
      <c r="C193" s="491"/>
      <c r="D193" s="491"/>
      <c r="E193" s="491"/>
      <c r="F193" s="491"/>
      <c r="G193" s="491"/>
      <c r="H193" s="491"/>
      <c r="I193" s="491"/>
      <c r="J193" s="491"/>
      <c r="K193" s="491"/>
      <c r="L193" s="491"/>
    </row>
    <row r="194" spans="1:12">
      <c r="A194" s="491"/>
      <c r="B194" s="491"/>
      <c r="C194" s="491"/>
      <c r="D194" s="491"/>
      <c r="E194" s="491"/>
      <c r="F194" s="491"/>
      <c r="G194" s="491"/>
      <c r="H194" s="491"/>
      <c r="I194" s="491"/>
      <c r="J194" s="491"/>
      <c r="K194" s="491"/>
      <c r="L194" s="491"/>
    </row>
    <row r="195" spans="1:12">
      <c r="A195" s="491"/>
      <c r="B195" s="491"/>
      <c r="C195" s="491"/>
      <c r="D195" s="491"/>
      <c r="E195" s="491"/>
      <c r="F195" s="491"/>
      <c r="G195" s="491"/>
      <c r="H195" s="491"/>
      <c r="I195" s="491"/>
      <c r="J195" s="491"/>
      <c r="K195" s="491"/>
      <c r="L195" s="491"/>
    </row>
    <row r="196" spans="1:12">
      <c r="A196" s="491"/>
      <c r="B196" s="491"/>
      <c r="C196" s="491"/>
      <c r="D196" s="491"/>
      <c r="E196" s="491"/>
      <c r="F196" s="491"/>
      <c r="G196" s="491"/>
      <c r="H196" s="491"/>
      <c r="I196" s="491"/>
      <c r="J196" s="491"/>
      <c r="K196" s="491"/>
      <c r="L196" s="491"/>
    </row>
    <row r="197" spans="1:12">
      <c r="A197" s="491"/>
      <c r="B197" s="491"/>
      <c r="C197" s="491"/>
      <c r="D197" s="491"/>
      <c r="E197" s="491"/>
      <c r="F197" s="491"/>
      <c r="G197" s="491"/>
      <c r="H197" s="491"/>
      <c r="I197" s="491"/>
      <c r="J197" s="491"/>
      <c r="K197" s="491"/>
      <c r="L197" s="491"/>
    </row>
    <row r="198" spans="1:12">
      <c r="A198" s="491"/>
      <c r="B198" s="491"/>
      <c r="C198" s="491"/>
      <c r="D198" s="491"/>
      <c r="E198" s="491"/>
      <c r="F198" s="491"/>
      <c r="G198" s="491"/>
      <c r="H198" s="491"/>
      <c r="I198" s="491"/>
      <c r="J198" s="491"/>
      <c r="K198" s="491"/>
      <c r="L198" s="491"/>
    </row>
    <row r="199" spans="1:12">
      <c r="A199" s="491"/>
      <c r="B199" s="491"/>
      <c r="C199" s="491"/>
      <c r="D199" s="491"/>
      <c r="E199" s="491"/>
      <c r="F199" s="491"/>
      <c r="G199" s="491"/>
      <c r="H199" s="491"/>
      <c r="I199" s="491"/>
      <c r="J199" s="491"/>
      <c r="K199" s="491"/>
      <c r="L199" s="491"/>
    </row>
    <row r="200" spans="1:12">
      <c r="A200" s="491"/>
      <c r="B200" s="491"/>
      <c r="C200" s="491"/>
      <c r="D200" s="491"/>
      <c r="E200" s="491"/>
      <c r="F200" s="491"/>
      <c r="G200" s="491"/>
      <c r="H200" s="491"/>
      <c r="I200" s="491"/>
      <c r="J200" s="491"/>
      <c r="K200" s="491"/>
      <c r="L200" s="491"/>
    </row>
    <row r="201" spans="1:12">
      <c r="A201" s="491"/>
      <c r="B201" s="491"/>
      <c r="C201" s="491"/>
      <c r="D201" s="491"/>
      <c r="E201" s="491"/>
      <c r="F201" s="491"/>
      <c r="G201" s="491"/>
      <c r="H201" s="491"/>
      <c r="I201" s="491"/>
      <c r="J201" s="491"/>
      <c r="K201" s="491"/>
      <c r="L201" s="491"/>
    </row>
    <row r="202" spans="1:12">
      <c r="A202" s="491"/>
      <c r="B202" s="491"/>
      <c r="C202" s="491"/>
      <c r="D202" s="491"/>
      <c r="E202" s="491"/>
      <c r="F202" s="491"/>
      <c r="G202" s="491"/>
      <c r="H202" s="491"/>
      <c r="I202" s="491"/>
      <c r="J202" s="491"/>
      <c r="K202" s="491"/>
      <c r="L202" s="491"/>
    </row>
    <row r="203" spans="1:12">
      <c r="A203" s="491"/>
      <c r="B203" s="491"/>
      <c r="C203" s="491"/>
      <c r="D203" s="491"/>
      <c r="E203" s="491"/>
      <c r="F203" s="491"/>
      <c r="G203" s="491"/>
      <c r="H203" s="491"/>
      <c r="I203" s="491"/>
      <c r="J203" s="491"/>
      <c r="K203" s="491"/>
      <c r="L203" s="491"/>
    </row>
    <row r="204" spans="1:12">
      <c r="A204" s="491"/>
      <c r="B204" s="491"/>
      <c r="C204" s="491"/>
      <c r="D204" s="491"/>
      <c r="E204" s="491"/>
      <c r="F204" s="491"/>
      <c r="G204" s="491"/>
      <c r="H204" s="491"/>
      <c r="I204" s="491"/>
      <c r="J204" s="491"/>
      <c r="K204" s="491"/>
      <c r="L204" s="491"/>
    </row>
    <row r="205" spans="1:12">
      <c r="A205" s="491"/>
      <c r="B205" s="491"/>
      <c r="C205" s="491"/>
      <c r="D205" s="491"/>
      <c r="E205" s="491"/>
      <c r="F205" s="491"/>
      <c r="G205" s="491"/>
      <c r="H205" s="491"/>
      <c r="I205" s="491"/>
      <c r="J205" s="491"/>
      <c r="K205" s="491"/>
      <c r="L205" s="491"/>
    </row>
    <row r="206" spans="1:12">
      <c r="A206" s="491"/>
      <c r="B206" s="491"/>
      <c r="C206" s="491"/>
      <c r="D206" s="491"/>
      <c r="E206" s="491"/>
      <c r="F206" s="491"/>
      <c r="G206" s="491"/>
      <c r="H206" s="491"/>
      <c r="I206" s="491"/>
      <c r="J206" s="491"/>
      <c r="K206" s="491"/>
      <c r="L206" s="491"/>
    </row>
    <row r="207" spans="1:12">
      <c r="A207" s="491"/>
      <c r="B207" s="491"/>
      <c r="C207" s="491"/>
      <c r="D207" s="491"/>
      <c r="E207" s="491"/>
      <c r="F207" s="491"/>
      <c r="G207" s="491"/>
      <c r="H207" s="491"/>
      <c r="I207" s="491"/>
      <c r="J207" s="491"/>
      <c r="K207" s="491"/>
      <c r="L207" s="491"/>
    </row>
    <row r="208" spans="1:12">
      <c r="A208" s="491"/>
      <c r="B208" s="491"/>
      <c r="C208" s="491"/>
      <c r="D208" s="491"/>
      <c r="E208" s="491"/>
      <c r="F208" s="491"/>
      <c r="G208" s="491"/>
      <c r="H208" s="491"/>
      <c r="I208" s="491"/>
      <c r="J208" s="491"/>
      <c r="K208" s="491"/>
      <c r="L208" s="491"/>
    </row>
    <row r="228" spans="1:7" ht="15">
      <c r="A228" s="90"/>
      <c r="B228" s="91"/>
      <c r="C228" s="90"/>
      <c r="D228" s="90"/>
      <c r="E228" s="90"/>
      <c r="F228" s="90"/>
      <c r="G228" s="90"/>
    </row>
    <row r="229" spans="1:7" ht="15">
      <c r="A229" s="90"/>
      <c r="B229" s="91"/>
      <c r="C229" s="90"/>
      <c r="D229" s="90"/>
      <c r="E229" s="90"/>
      <c r="F229" s="90"/>
      <c r="G229" s="90"/>
    </row>
    <row r="230" spans="1:7" ht="15">
      <c r="A230" s="90"/>
      <c r="B230" s="91"/>
      <c r="C230" s="90"/>
      <c r="D230" s="90"/>
      <c r="E230" s="90"/>
      <c r="F230" s="90"/>
      <c r="G230" s="90"/>
    </row>
    <row r="234" spans="1:7" ht="15">
      <c r="B234" s="91"/>
      <c r="C234" s="90"/>
      <c r="D234" s="90"/>
      <c r="E234" s="90"/>
    </row>
    <row r="240" spans="1:7" ht="15">
      <c r="B240" s="91"/>
      <c r="C240" s="90"/>
      <c r="D240" s="90"/>
      <c r="E240" s="90"/>
      <c r="F240" s="90"/>
      <c r="G240" s="90"/>
    </row>
    <row r="241" spans="2:7" ht="15">
      <c r="B241" s="91"/>
      <c r="C241" s="90"/>
      <c r="D241" s="90"/>
      <c r="E241" s="90"/>
      <c r="F241" s="90"/>
      <c r="G241" s="90"/>
    </row>
    <row r="242" spans="2:7" ht="15">
      <c r="B242" s="91"/>
      <c r="C242" s="90"/>
      <c r="D242" s="90"/>
      <c r="E242" s="90"/>
      <c r="F242" s="90"/>
      <c r="G242" s="90"/>
    </row>
    <row r="243" spans="2:7" ht="15">
      <c r="B243" s="91"/>
      <c r="C243" s="90"/>
      <c r="D243" s="90"/>
      <c r="E243" s="90"/>
      <c r="F243" s="90"/>
      <c r="G243" s="90"/>
    </row>
    <row r="255" spans="2:7">
      <c r="B255" s="29" t="s">
        <v>207</v>
      </c>
    </row>
  </sheetData>
  <mergeCells count="12">
    <mergeCell ref="A185:L208"/>
    <mergeCell ref="B16:C16"/>
    <mergeCell ref="B17:C17"/>
    <mergeCell ref="B18:C18"/>
    <mergeCell ref="B19:C19"/>
    <mergeCell ref="A2:G2"/>
    <mergeCell ref="A10:G10"/>
    <mergeCell ref="A3:G3"/>
    <mergeCell ref="A4:G4"/>
    <mergeCell ref="A6:G6"/>
    <mergeCell ref="A7:G7"/>
    <mergeCell ref="A8:G8"/>
  </mergeCells>
  <phoneticPr fontId="5" type="noConversion"/>
  <pageMargins left="0.35433070866141736" right="0.27559055118110237" top="0.51181102362204722" bottom="0.43307086614173229" header="0.51181102362204722" footer="0.19685039370078741"/>
  <pageSetup paperSize="9" scale="95" orientation="portrait" r:id="rId1"/>
  <headerFooter alignWithMargins="0">
    <oddFooter>&amp;CStrana &amp;P</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dimension ref="A1:I281"/>
  <sheetViews>
    <sheetView tabSelected="1" topLeftCell="A28" zoomScale="130" zoomScaleNormal="130" zoomScaleSheetLayoutView="100" workbookViewId="0">
      <selection activeCell="N7" sqref="N7"/>
    </sheetView>
  </sheetViews>
  <sheetFormatPr defaultRowHeight="11.25"/>
  <cols>
    <col min="1" max="1" width="9.140625" style="30"/>
    <col min="2" max="2" width="15.42578125" style="30" customWidth="1"/>
    <col min="3" max="3" width="5.5703125" style="30" customWidth="1"/>
    <col min="4" max="4" width="14.140625" style="30" customWidth="1"/>
    <col min="5" max="5" width="14.42578125" style="30" customWidth="1"/>
    <col min="6" max="6" width="17.85546875" style="30" customWidth="1"/>
    <col min="7" max="7" width="20" style="30" customWidth="1"/>
    <col min="8" max="9" width="14.85546875" style="30" bestFit="1" customWidth="1"/>
    <col min="10" max="16384" width="9.140625" style="30"/>
  </cols>
  <sheetData>
    <row r="1" spans="2:9">
      <c r="B1" s="569" t="s">
        <v>139</v>
      </c>
      <c r="C1" s="569"/>
      <c r="D1" s="569"/>
      <c r="E1" s="569"/>
      <c r="F1" s="569"/>
      <c r="G1" s="569"/>
    </row>
    <row r="2" spans="2:9" ht="12" thickBot="1"/>
    <row r="3" spans="2:9" ht="21" customHeight="1">
      <c r="B3" s="588" t="s">
        <v>70</v>
      </c>
      <c r="C3" s="586" t="s">
        <v>0</v>
      </c>
      <c r="D3" s="543" t="s">
        <v>1</v>
      </c>
      <c r="E3" s="543" t="s">
        <v>130</v>
      </c>
      <c r="F3" s="543" t="s">
        <v>131</v>
      </c>
      <c r="G3" s="100" t="s">
        <v>132</v>
      </c>
    </row>
    <row r="4" spans="2:9" ht="23.25" customHeight="1">
      <c r="B4" s="589"/>
      <c r="C4" s="587"/>
      <c r="D4" s="532"/>
      <c r="E4" s="532"/>
      <c r="F4" s="532"/>
      <c r="G4" s="101" t="s">
        <v>133</v>
      </c>
    </row>
    <row r="5" spans="2:9" ht="21.75" customHeight="1">
      <c r="B5" s="509"/>
      <c r="C5" s="513"/>
      <c r="D5" s="539" t="s">
        <v>387</v>
      </c>
      <c r="E5" s="544">
        <f>SUM(E8+E9+E10)</f>
        <v>3046146231.230001</v>
      </c>
      <c r="F5" s="544">
        <f>SUM(F8+F9+F10)</f>
        <v>18617000</v>
      </c>
      <c r="G5" s="535">
        <f>SUM(E5+F5)</f>
        <v>3064763231.230001</v>
      </c>
    </row>
    <row r="6" spans="2:9" ht="14.25" customHeight="1">
      <c r="B6" s="537"/>
      <c r="C6" s="528"/>
      <c r="D6" s="532"/>
      <c r="E6" s="545"/>
      <c r="F6" s="545"/>
      <c r="G6" s="536"/>
    </row>
    <row r="7" spans="2:9">
      <c r="B7" s="137"/>
      <c r="C7" s="139"/>
      <c r="D7" s="98" t="s">
        <v>134</v>
      </c>
      <c r="E7" s="149">
        <f>SUM(E8+E9)</f>
        <v>2968803608.5800009</v>
      </c>
      <c r="F7" s="149">
        <f>SUM(F8+F9)</f>
        <v>18617000</v>
      </c>
      <c r="G7" s="99">
        <f>SUM(E7+F7)</f>
        <v>2987420608.5800009</v>
      </c>
      <c r="H7" s="31"/>
    </row>
    <row r="8" spans="2:9">
      <c r="B8" s="137"/>
      <c r="C8" s="140">
        <v>40000</v>
      </c>
      <c r="D8" s="139" t="s">
        <v>135</v>
      </c>
      <c r="E8" s="149">
        <f>SUM(E14+E18+E22+E26+E31+E41+E46+E48+E50+E52+E55+E58+E61+E63+E65+E67+E69+E74+E78+E82+E90+E94+E96+E98+E103+E106+E108+E110+E113+E128+E131+E135+E138+E142+E145+E148+E154+E158+E161+E165+E173+E177+E185+E188+E192+E194+E197+E200+E202+E204+E207+E209+E211+E213+E215+E217+E219+E221+E224+E229+E236+E242+E247+E253+E255+E258)</f>
        <v>2162552066.4100008</v>
      </c>
      <c r="F8" s="149">
        <f>SUM(F14+F18+F22+F26+F31+F41+F46+F48+F50+F52+F55+F58+F61+F63+F65+F67+F69+F74+F78+F82+F90+F94+F96+F98+F103+F106+F108+F110+F113+F128+F131+F135+F138+F142+F145+F148+F154+F158+F161+F165+F173+F177+F185+F188+F192+F194+F197+F200+F202+F204+F207+F209+F211+F213+F215+F217+F219+F221+F224+F229+F236+F242+F247+F253+F255+F258)</f>
        <v>18573000</v>
      </c>
      <c r="G8" s="99">
        <f>SUM(E8+F8)</f>
        <v>2181125066.4100008</v>
      </c>
      <c r="H8" s="31"/>
      <c r="I8" s="31"/>
    </row>
    <row r="9" spans="2:9" ht="22.5" customHeight="1">
      <c r="B9" s="137"/>
      <c r="C9" s="140">
        <v>50000</v>
      </c>
      <c r="D9" s="139" t="s">
        <v>54</v>
      </c>
      <c r="E9" s="149">
        <f>SUM(E33+E56+E70+E72+E86+E111+E114+E116+E118+E120+E122+E125+E129+E139+E150+E156+E168+E179+E205+E231+E240+E243+E249+E100)</f>
        <v>806251542.17000008</v>
      </c>
      <c r="F9" s="149">
        <f>SUM(+F33+F56+F86+F111+F114+F116+F118+F120+F122+F125+F139+F150+F156+F168+F179+F231+F240+F243+F249+F129)</f>
        <v>44000</v>
      </c>
      <c r="G9" s="99">
        <f>SUM(E9+F9)</f>
        <v>806295542.17000008</v>
      </c>
      <c r="I9" s="31"/>
    </row>
    <row r="10" spans="2:9" ht="12" thickBot="1">
      <c r="B10" s="147"/>
      <c r="C10" s="146">
        <v>60000</v>
      </c>
      <c r="D10" s="151" t="s">
        <v>135</v>
      </c>
      <c r="E10" s="118">
        <f>SUM(E44)</f>
        <v>77342622.650000006</v>
      </c>
      <c r="F10" s="118">
        <f>SUM(F44)</f>
        <v>0</v>
      </c>
      <c r="G10" s="119">
        <f>SUM(G44)</f>
        <v>77342622.650000006</v>
      </c>
      <c r="I10" s="31"/>
    </row>
    <row r="11" spans="2:9" ht="27.75" customHeight="1" thickBot="1">
      <c r="B11" s="540" t="s">
        <v>230</v>
      </c>
      <c r="C11" s="541"/>
      <c r="D11" s="542"/>
      <c r="E11" s="116"/>
      <c r="F11" s="116"/>
      <c r="G11" s="117"/>
      <c r="I11" s="31"/>
    </row>
    <row r="12" spans="2:9" ht="11.25" customHeight="1">
      <c r="B12" s="498" t="s">
        <v>272</v>
      </c>
      <c r="C12" s="499"/>
      <c r="D12" s="502"/>
      <c r="E12" s="504">
        <f>SUM(E14)</f>
        <v>18570127.219999999</v>
      </c>
      <c r="F12" s="504">
        <v>0</v>
      </c>
      <c r="G12" s="506">
        <f>SUM(E12+F12)</f>
        <v>18570127.219999999</v>
      </c>
    </row>
    <row r="13" spans="2:9" ht="38.25" customHeight="1" thickBot="1">
      <c r="B13" s="500"/>
      <c r="C13" s="501"/>
      <c r="D13" s="503"/>
      <c r="E13" s="505"/>
      <c r="F13" s="505"/>
      <c r="G13" s="507"/>
    </row>
    <row r="14" spans="2:9" ht="11.25" customHeight="1">
      <c r="B14" s="508"/>
      <c r="C14" s="510">
        <v>40000</v>
      </c>
      <c r="D14" s="512" t="s">
        <v>43</v>
      </c>
      <c r="E14" s="514">
        <v>18570127.219999999</v>
      </c>
      <c r="F14" s="514">
        <v>0</v>
      </c>
      <c r="G14" s="516">
        <f>SUM(E14+F14)</f>
        <v>18570127.219999999</v>
      </c>
    </row>
    <row r="15" spans="2:9" ht="12" thickBot="1">
      <c r="B15" s="509"/>
      <c r="C15" s="511"/>
      <c r="D15" s="513"/>
      <c r="E15" s="515"/>
      <c r="F15" s="515"/>
      <c r="G15" s="517"/>
    </row>
    <row r="16" spans="2:9" ht="11.25" customHeight="1">
      <c r="B16" s="498" t="s">
        <v>506</v>
      </c>
      <c r="C16" s="499"/>
      <c r="D16" s="502"/>
      <c r="E16" s="504">
        <f>SUM(E18)</f>
        <v>10446851.24</v>
      </c>
      <c r="F16" s="504">
        <v>0</v>
      </c>
      <c r="G16" s="506">
        <f>SUM(E16+F16)</f>
        <v>10446851.24</v>
      </c>
    </row>
    <row r="17" spans="2:7" ht="38.25" customHeight="1" thickBot="1">
      <c r="B17" s="500"/>
      <c r="C17" s="501"/>
      <c r="D17" s="503"/>
      <c r="E17" s="505"/>
      <c r="F17" s="505"/>
      <c r="G17" s="507"/>
    </row>
    <row r="18" spans="2:7" ht="11.25" customHeight="1">
      <c r="B18" s="508"/>
      <c r="C18" s="510">
        <v>40000</v>
      </c>
      <c r="D18" s="512" t="s">
        <v>43</v>
      </c>
      <c r="E18" s="514">
        <v>10446851.24</v>
      </c>
      <c r="F18" s="514">
        <v>0</v>
      </c>
      <c r="G18" s="516">
        <f>SUM(E18+F18)</f>
        <v>10446851.24</v>
      </c>
    </row>
    <row r="19" spans="2:7" ht="12" thickBot="1">
      <c r="B19" s="509"/>
      <c r="C19" s="511"/>
      <c r="D19" s="513"/>
      <c r="E19" s="515"/>
      <c r="F19" s="515"/>
      <c r="G19" s="517"/>
    </row>
    <row r="20" spans="2:7" ht="11.25" customHeight="1">
      <c r="B20" s="498" t="s">
        <v>273</v>
      </c>
      <c r="C20" s="499"/>
      <c r="D20" s="502"/>
      <c r="E20" s="504">
        <f>SUM(E22)</f>
        <v>12887553.1</v>
      </c>
      <c r="F20" s="504">
        <v>0</v>
      </c>
      <c r="G20" s="546">
        <f>SUM(E20+F20)</f>
        <v>12887553.1</v>
      </c>
    </row>
    <row r="21" spans="2:7" ht="36" customHeight="1" thickBot="1">
      <c r="B21" s="500"/>
      <c r="C21" s="501"/>
      <c r="D21" s="503"/>
      <c r="E21" s="505"/>
      <c r="F21" s="505"/>
      <c r="G21" s="547"/>
    </row>
    <row r="22" spans="2:7" ht="11.25" customHeight="1">
      <c r="B22" s="508"/>
      <c r="C22" s="510">
        <v>40000</v>
      </c>
      <c r="D22" s="512" t="s">
        <v>43</v>
      </c>
      <c r="E22" s="514">
        <v>12887553.1</v>
      </c>
      <c r="F22" s="514">
        <v>0</v>
      </c>
      <c r="G22" s="516">
        <f>SUM(E22+F22)</f>
        <v>12887553.1</v>
      </c>
    </row>
    <row r="23" spans="2:7" ht="12" thickBot="1">
      <c r="B23" s="509"/>
      <c r="C23" s="511"/>
      <c r="D23" s="513"/>
      <c r="E23" s="515"/>
      <c r="F23" s="515"/>
      <c r="G23" s="517"/>
    </row>
    <row r="24" spans="2:7" ht="11.25" customHeight="1">
      <c r="B24" s="498" t="s">
        <v>274</v>
      </c>
      <c r="C24" s="499"/>
      <c r="D24" s="502"/>
      <c r="E24" s="504">
        <f>SUM(E26)</f>
        <v>17334815.32</v>
      </c>
      <c r="F24" s="504">
        <v>0</v>
      </c>
      <c r="G24" s="520">
        <f>SUM(E24+F24)</f>
        <v>17334815.32</v>
      </c>
    </row>
    <row r="25" spans="2:7" ht="33" customHeight="1" thickBot="1">
      <c r="B25" s="500"/>
      <c r="C25" s="501"/>
      <c r="D25" s="503"/>
      <c r="E25" s="505"/>
      <c r="F25" s="505"/>
      <c r="G25" s="521"/>
    </row>
    <row r="26" spans="2:7" ht="11.25" customHeight="1">
      <c r="B26" s="508"/>
      <c r="C26" s="510">
        <v>40000</v>
      </c>
      <c r="D26" s="512" t="s">
        <v>43</v>
      </c>
      <c r="E26" s="514">
        <v>17334815.32</v>
      </c>
      <c r="F26" s="514">
        <v>0</v>
      </c>
      <c r="G26" s="553">
        <f>SUM(E26+F26)</f>
        <v>17334815.32</v>
      </c>
    </row>
    <row r="27" spans="2:7">
      <c r="B27" s="537"/>
      <c r="C27" s="538"/>
      <c r="D27" s="528"/>
      <c r="E27" s="518"/>
      <c r="F27" s="518"/>
      <c r="G27" s="556"/>
    </row>
    <row r="28" spans="2:7" ht="12" thickBot="1">
      <c r="B28" s="509"/>
      <c r="C28" s="511"/>
      <c r="D28" s="513"/>
      <c r="E28" s="515"/>
      <c r="F28" s="515"/>
      <c r="G28" s="555"/>
    </row>
    <row r="29" spans="2:7" ht="11.25" customHeight="1">
      <c r="B29" s="498" t="s">
        <v>276</v>
      </c>
      <c r="C29" s="499"/>
      <c r="D29" s="502"/>
      <c r="E29" s="504">
        <f>SUM(E31+E33+E37)</f>
        <v>648137285.71000004</v>
      </c>
      <c r="F29" s="504">
        <v>0</v>
      </c>
      <c r="G29" s="506">
        <f>SUM(E29+F29)</f>
        <v>648137285.71000004</v>
      </c>
    </row>
    <row r="30" spans="2:7" ht="45" customHeight="1" thickBot="1">
      <c r="B30" s="500"/>
      <c r="C30" s="501"/>
      <c r="D30" s="503"/>
      <c r="E30" s="505"/>
      <c r="F30" s="505"/>
      <c r="G30" s="507"/>
    </row>
    <row r="31" spans="2:7" ht="11.25" customHeight="1">
      <c r="B31" s="508"/>
      <c r="C31" s="510">
        <v>40000</v>
      </c>
      <c r="D31" s="512" t="s">
        <v>43</v>
      </c>
      <c r="E31" s="514">
        <v>523837940.56</v>
      </c>
      <c r="F31" s="514">
        <v>0</v>
      </c>
      <c r="G31" s="516">
        <f>SUM(E31+F31)</f>
        <v>523837940.56</v>
      </c>
    </row>
    <row r="32" spans="2:7">
      <c r="B32" s="537"/>
      <c r="C32" s="538"/>
      <c r="D32" s="528"/>
      <c r="E32" s="518"/>
      <c r="F32" s="518"/>
      <c r="G32" s="519"/>
    </row>
    <row r="33" spans="2:7" ht="11.25" customHeight="1">
      <c r="B33" s="537"/>
      <c r="C33" s="538">
        <v>50000</v>
      </c>
      <c r="D33" s="528" t="s">
        <v>54</v>
      </c>
      <c r="E33" s="518">
        <v>124299345.15000001</v>
      </c>
      <c r="F33" s="518">
        <v>0</v>
      </c>
      <c r="G33" s="556">
        <f>SUM(E33+F33)</f>
        <v>124299345.15000001</v>
      </c>
    </row>
    <row r="34" spans="2:7">
      <c r="B34" s="537"/>
      <c r="C34" s="538"/>
      <c r="D34" s="528"/>
      <c r="E34" s="518"/>
      <c r="F34" s="518"/>
      <c r="G34" s="556"/>
    </row>
    <row r="35" spans="2:7">
      <c r="B35" s="537"/>
      <c r="C35" s="538"/>
      <c r="D35" s="528"/>
      <c r="E35" s="518"/>
      <c r="F35" s="518"/>
      <c r="G35" s="556"/>
    </row>
    <row r="36" spans="2:7">
      <c r="B36" s="537"/>
      <c r="C36" s="538"/>
      <c r="D36" s="528"/>
      <c r="E36" s="518"/>
      <c r="F36" s="518"/>
      <c r="G36" s="556"/>
    </row>
    <row r="37" spans="2:7" ht="34.5" thickBot="1">
      <c r="B37" s="147"/>
      <c r="C37" s="146">
        <v>60000</v>
      </c>
      <c r="D37" s="151" t="s">
        <v>185</v>
      </c>
      <c r="E37" s="214">
        <v>0</v>
      </c>
      <c r="F37" s="214">
        <v>0</v>
      </c>
      <c r="G37" s="215">
        <f>SUM(E37+F37)</f>
        <v>0</v>
      </c>
    </row>
    <row r="38" spans="2:7" ht="24" customHeight="1" thickBot="1">
      <c r="B38" s="526" t="s">
        <v>268</v>
      </c>
      <c r="C38" s="533"/>
      <c r="D38" s="527"/>
      <c r="E38" s="207">
        <f>SUM(E39+E43)</f>
        <v>91740211.920000002</v>
      </c>
      <c r="F38" s="207">
        <v>0</v>
      </c>
      <c r="G38" s="209">
        <f>SUM(E38+F38)</f>
        <v>91740211.920000002</v>
      </c>
    </row>
    <row r="39" spans="2:7" ht="11.25" customHeight="1">
      <c r="B39" s="498" t="s">
        <v>283</v>
      </c>
      <c r="C39" s="499"/>
      <c r="D39" s="574"/>
      <c r="E39" s="504">
        <f>SUM(E41)</f>
        <v>14397589.27</v>
      </c>
      <c r="F39" s="551">
        <v>0</v>
      </c>
      <c r="G39" s="520">
        <f>SUM(E39+F39)</f>
        <v>14397589.27</v>
      </c>
    </row>
    <row r="40" spans="2:7" ht="21" customHeight="1" thickBot="1">
      <c r="B40" s="500"/>
      <c r="C40" s="501"/>
      <c r="D40" s="575"/>
      <c r="E40" s="505"/>
      <c r="F40" s="552"/>
      <c r="G40" s="521"/>
    </row>
    <row r="41" spans="2:7" ht="11.25" customHeight="1">
      <c r="B41" s="508"/>
      <c r="C41" s="510">
        <v>40000</v>
      </c>
      <c r="D41" s="512" t="s">
        <v>43</v>
      </c>
      <c r="E41" s="514">
        <v>14397589.27</v>
      </c>
      <c r="F41" s="548">
        <v>0</v>
      </c>
      <c r="G41" s="553">
        <f>SUM(E41+F41)</f>
        <v>14397589.27</v>
      </c>
    </row>
    <row r="42" spans="2:7" ht="21" customHeight="1" thickBot="1">
      <c r="B42" s="509"/>
      <c r="C42" s="511"/>
      <c r="D42" s="513"/>
      <c r="E42" s="515"/>
      <c r="F42" s="549"/>
      <c r="G42" s="555"/>
    </row>
    <row r="43" spans="2:7" ht="36" customHeight="1" thickBot="1">
      <c r="B43" s="496" t="s">
        <v>282</v>
      </c>
      <c r="C43" s="497"/>
      <c r="D43" s="159"/>
      <c r="E43" s="207">
        <f>SUM(E44)</f>
        <v>77342622.650000006</v>
      </c>
      <c r="F43" s="208">
        <v>0</v>
      </c>
      <c r="G43" s="209">
        <f t="shared" ref="G43:G53" si="0">SUM(E43+F43)</f>
        <v>77342622.650000006</v>
      </c>
    </row>
    <row r="44" spans="2:7" ht="26.25" customHeight="1" thickBot="1">
      <c r="B44" s="155"/>
      <c r="C44" s="156">
        <v>60000</v>
      </c>
      <c r="D44" s="157" t="s">
        <v>59</v>
      </c>
      <c r="E44" s="216">
        <v>77342622.650000006</v>
      </c>
      <c r="F44" s="217">
        <v>0</v>
      </c>
      <c r="G44" s="218">
        <f t="shared" si="0"/>
        <v>77342622.650000006</v>
      </c>
    </row>
    <row r="45" spans="2:7" ht="42.75" customHeight="1" thickBot="1">
      <c r="B45" s="522" t="s">
        <v>344</v>
      </c>
      <c r="C45" s="523"/>
      <c r="D45" s="159"/>
      <c r="E45" s="207">
        <f>SUM(E46)</f>
        <v>6000000</v>
      </c>
      <c r="F45" s="208">
        <v>0</v>
      </c>
      <c r="G45" s="209">
        <f t="shared" si="0"/>
        <v>6000000</v>
      </c>
    </row>
    <row r="46" spans="2:7" ht="26.25" customHeight="1" thickBot="1">
      <c r="B46" s="155"/>
      <c r="C46" s="156">
        <v>40000</v>
      </c>
      <c r="D46" s="157" t="s">
        <v>43</v>
      </c>
      <c r="E46" s="216">
        <v>6000000</v>
      </c>
      <c r="F46" s="217">
        <v>0</v>
      </c>
      <c r="G46" s="218">
        <f t="shared" si="0"/>
        <v>6000000</v>
      </c>
    </row>
    <row r="47" spans="2:7" ht="26.25" customHeight="1" thickBot="1">
      <c r="B47" s="524" t="s">
        <v>388</v>
      </c>
      <c r="C47" s="525"/>
      <c r="D47" s="159"/>
      <c r="E47" s="207">
        <v>0</v>
      </c>
      <c r="F47" s="208">
        <v>0</v>
      </c>
      <c r="G47" s="209">
        <f t="shared" si="0"/>
        <v>0</v>
      </c>
    </row>
    <row r="48" spans="2:7" ht="26.25" customHeight="1" thickBot="1">
      <c r="B48" s="155"/>
      <c r="C48" s="156">
        <v>40000</v>
      </c>
      <c r="D48" s="157" t="s">
        <v>43</v>
      </c>
      <c r="E48" s="216">
        <v>0</v>
      </c>
      <c r="F48" s="217">
        <v>0</v>
      </c>
      <c r="G48" s="218">
        <f t="shared" si="0"/>
        <v>0</v>
      </c>
    </row>
    <row r="49" spans="2:7" ht="26.25" customHeight="1" thickBot="1">
      <c r="B49" s="524" t="s">
        <v>389</v>
      </c>
      <c r="C49" s="525"/>
      <c r="D49" s="159"/>
      <c r="E49" s="207">
        <v>0</v>
      </c>
      <c r="F49" s="208">
        <v>0</v>
      </c>
      <c r="G49" s="209">
        <f t="shared" si="0"/>
        <v>0</v>
      </c>
    </row>
    <row r="50" spans="2:7" ht="26.25" customHeight="1" thickBot="1">
      <c r="B50" s="103"/>
      <c r="C50" s="104">
        <v>40000</v>
      </c>
      <c r="D50" s="105" t="s">
        <v>43</v>
      </c>
      <c r="E50" s="219">
        <v>0</v>
      </c>
      <c r="F50" s="220">
        <v>0</v>
      </c>
      <c r="G50" s="213">
        <f t="shared" si="0"/>
        <v>0</v>
      </c>
    </row>
    <row r="51" spans="2:7" ht="39" customHeight="1" thickBot="1">
      <c r="B51" s="526" t="s">
        <v>429</v>
      </c>
      <c r="C51" s="533"/>
      <c r="D51" s="195"/>
      <c r="E51" s="221">
        <f>SUM(E52)</f>
        <v>43741931.979999997</v>
      </c>
      <c r="F51" s="221">
        <f>SUM(F52)</f>
        <v>0</v>
      </c>
      <c r="G51" s="213">
        <f t="shared" si="0"/>
        <v>43741931.979999997</v>
      </c>
    </row>
    <row r="52" spans="2:7" ht="26.25" customHeight="1" thickBot="1">
      <c r="B52" s="194"/>
      <c r="C52" s="196">
        <v>40000</v>
      </c>
      <c r="D52" s="193" t="s">
        <v>43</v>
      </c>
      <c r="E52" s="216">
        <v>43741931.979999997</v>
      </c>
      <c r="F52" s="217">
        <v>0</v>
      </c>
      <c r="G52" s="213">
        <f t="shared" si="0"/>
        <v>43741931.979999997</v>
      </c>
    </row>
    <row r="53" spans="2:7" ht="11.25" customHeight="1">
      <c r="B53" s="498" t="s">
        <v>244</v>
      </c>
      <c r="C53" s="576"/>
      <c r="D53" s="499"/>
      <c r="E53" s="504">
        <f>SUM(E55+E56)</f>
        <v>70000</v>
      </c>
      <c r="F53" s="551">
        <v>0</v>
      </c>
      <c r="G53" s="520">
        <f t="shared" si="0"/>
        <v>70000</v>
      </c>
    </row>
    <row r="54" spans="2:7" ht="21.75" customHeight="1" thickBot="1">
      <c r="B54" s="500"/>
      <c r="C54" s="577"/>
      <c r="D54" s="501"/>
      <c r="E54" s="505"/>
      <c r="F54" s="552"/>
      <c r="G54" s="521"/>
    </row>
    <row r="55" spans="2:7" ht="23.25" customHeight="1" thickBot="1">
      <c r="B55" s="103"/>
      <c r="C55" s="104">
        <v>40000</v>
      </c>
      <c r="D55" s="105" t="s">
        <v>43</v>
      </c>
      <c r="E55" s="219">
        <v>70000</v>
      </c>
      <c r="F55" s="220">
        <v>0</v>
      </c>
      <c r="G55" s="213">
        <f t="shared" ref="G55:G76" si="1">SUM(E55+F55)</f>
        <v>70000</v>
      </c>
    </row>
    <row r="56" spans="2:7" ht="36" customHeight="1" thickBot="1">
      <c r="B56" s="103"/>
      <c r="C56" s="104">
        <v>50000</v>
      </c>
      <c r="D56" s="105" t="s">
        <v>54</v>
      </c>
      <c r="E56" s="219"/>
      <c r="F56" s="220">
        <v>0</v>
      </c>
      <c r="G56" s="213">
        <f t="shared" si="1"/>
        <v>0</v>
      </c>
    </row>
    <row r="57" spans="2:7" ht="11.25" customHeight="1" thickBot="1">
      <c r="B57" s="526" t="s">
        <v>546</v>
      </c>
      <c r="C57" s="527"/>
      <c r="D57" s="159"/>
      <c r="E57" s="207">
        <f>SUM(E58)</f>
        <v>19930000</v>
      </c>
      <c r="F57" s="207">
        <f>SUM(F58)</f>
        <v>0</v>
      </c>
      <c r="G57" s="209">
        <f>SUM(E57+F57)</f>
        <v>19930000</v>
      </c>
    </row>
    <row r="58" spans="2:7" ht="11.25" customHeight="1" thickBot="1">
      <c r="B58" s="155"/>
      <c r="C58" s="156">
        <v>40000</v>
      </c>
      <c r="D58" s="157" t="s">
        <v>43</v>
      </c>
      <c r="E58" s="216">
        <v>19930000</v>
      </c>
      <c r="F58" s="217">
        <v>0</v>
      </c>
      <c r="G58" s="218">
        <f>SUM(E58+F58)</f>
        <v>19930000</v>
      </c>
    </row>
    <row r="59" spans="2:7" ht="24.75" customHeight="1" thickBot="1">
      <c r="B59" s="522" t="s">
        <v>430</v>
      </c>
      <c r="C59" s="523"/>
      <c r="D59" s="523"/>
      <c r="E59" s="207">
        <f>SUM(E57+E60+E62)</f>
        <v>25826899.620000001</v>
      </c>
      <c r="F59" s="208">
        <v>0</v>
      </c>
      <c r="G59" s="209">
        <f t="shared" si="1"/>
        <v>25826899.620000001</v>
      </c>
    </row>
    <row r="60" spans="2:7" ht="24.75" customHeight="1" thickBot="1">
      <c r="B60" s="526" t="s">
        <v>246</v>
      </c>
      <c r="C60" s="527"/>
      <c r="D60" s="159"/>
      <c r="E60" s="207">
        <f>SUM(E61)</f>
        <v>130154.5</v>
      </c>
      <c r="F60" s="208">
        <v>0</v>
      </c>
      <c r="G60" s="209">
        <f t="shared" si="1"/>
        <v>130154.5</v>
      </c>
    </row>
    <row r="61" spans="2:7" ht="18.75" customHeight="1" thickBot="1">
      <c r="B61" s="160"/>
      <c r="C61" s="156">
        <v>40000</v>
      </c>
      <c r="D61" s="157" t="s">
        <v>43</v>
      </c>
      <c r="E61" s="216">
        <v>130154.5</v>
      </c>
      <c r="F61" s="217">
        <v>0</v>
      </c>
      <c r="G61" s="218">
        <f t="shared" si="1"/>
        <v>130154.5</v>
      </c>
    </row>
    <row r="62" spans="2:7" ht="24.75" customHeight="1" thickBot="1">
      <c r="B62" s="526" t="s">
        <v>275</v>
      </c>
      <c r="C62" s="527"/>
      <c r="D62" s="159"/>
      <c r="E62" s="207">
        <f>SUM(E63)</f>
        <v>5766745.1200000001</v>
      </c>
      <c r="F62" s="208">
        <v>0</v>
      </c>
      <c r="G62" s="209">
        <f t="shared" si="1"/>
        <v>5766745.1200000001</v>
      </c>
    </row>
    <row r="63" spans="2:7" ht="18.75" customHeight="1" thickBot="1">
      <c r="B63" s="115"/>
      <c r="C63" s="150">
        <v>40000</v>
      </c>
      <c r="D63" s="141" t="s">
        <v>43</v>
      </c>
      <c r="E63" s="223">
        <v>5766745.1200000001</v>
      </c>
      <c r="F63" s="224">
        <v>0</v>
      </c>
      <c r="G63" s="225">
        <f t="shared" si="1"/>
        <v>5766745.1200000001</v>
      </c>
    </row>
    <row r="64" spans="2:7" ht="21" customHeight="1" thickBot="1">
      <c r="B64" s="526" t="s">
        <v>431</v>
      </c>
      <c r="C64" s="527"/>
      <c r="D64" s="159"/>
      <c r="E64" s="207">
        <f>SUM(E65)</f>
        <v>0</v>
      </c>
      <c r="F64" s="207">
        <f>SUM(F65)</f>
        <v>0</v>
      </c>
      <c r="G64" s="209">
        <f t="shared" si="1"/>
        <v>0</v>
      </c>
    </row>
    <row r="65" spans="2:7" ht="23.25" thickBot="1">
      <c r="B65" s="155"/>
      <c r="C65" s="156">
        <v>40000</v>
      </c>
      <c r="D65" s="157" t="s">
        <v>43</v>
      </c>
      <c r="E65" s="216">
        <v>0</v>
      </c>
      <c r="F65" s="216">
        <v>0</v>
      </c>
      <c r="G65" s="218">
        <f t="shared" si="1"/>
        <v>0</v>
      </c>
    </row>
    <row r="66" spans="2:7" ht="13.5" customHeight="1" thickBot="1">
      <c r="B66" s="526" t="s">
        <v>402</v>
      </c>
      <c r="C66" s="533"/>
      <c r="D66" s="527"/>
      <c r="E66" s="207">
        <f>SUM(E67)</f>
        <v>0</v>
      </c>
      <c r="F66" s="207">
        <f>SUM(F67)</f>
        <v>0</v>
      </c>
      <c r="G66" s="209">
        <f t="shared" si="1"/>
        <v>0</v>
      </c>
    </row>
    <row r="67" spans="2:7" ht="23.25" thickBot="1">
      <c r="B67" s="164"/>
      <c r="C67" s="192">
        <v>40000</v>
      </c>
      <c r="D67" s="193" t="s">
        <v>43</v>
      </c>
      <c r="E67" s="216">
        <v>0</v>
      </c>
      <c r="F67" s="216">
        <v>0</v>
      </c>
      <c r="G67" s="222">
        <f t="shared" si="1"/>
        <v>0</v>
      </c>
    </row>
    <row r="68" spans="2:7" ht="13.5" customHeight="1" thickBot="1">
      <c r="B68" s="526" t="s">
        <v>432</v>
      </c>
      <c r="C68" s="533"/>
      <c r="D68" s="527"/>
      <c r="E68" s="207">
        <f>SUM(E69+E70)</f>
        <v>8093786</v>
      </c>
      <c r="F68" s="207">
        <f>SUM(F69)</f>
        <v>0</v>
      </c>
      <c r="G68" s="209">
        <f t="shared" si="1"/>
        <v>8093786</v>
      </c>
    </row>
    <row r="69" spans="2:7" ht="23.25" thickBot="1">
      <c r="B69" s="197"/>
      <c r="C69" s="198">
        <v>40000</v>
      </c>
      <c r="D69" s="199" t="s">
        <v>43</v>
      </c>
      <c r="E69" s="219">
        <v>1735000</v>
      </c>
      <c r="F69" s="219">
        <v>0</v>
      </c>
      <c r="G69" s="222">
        <f t="shared" si="1"/>
        <v>1735000</v>
      </c>
    </row>
    <row r="70" spans="2:7" ht="34.5" thickBot="1">
      <c r="B70" s="164"/>
      <c r="C70" s="192">
        <v>50000</v>
      </c>
      <c r="D70" s="193" t="s">
        <v>54</v>
      </c>
      <c r="E70" s="216">
        <v>6358786</v>
      </c>
      <c r="F70" s="216">
        <v>0</v>
      </c>
      <c r="G70" s="222">
        <f t="shared" si="1"/>
        <v>6358786</v>
      </c>
    </row>
    <row r="71" spans="2:7" ht="13.5" customHeight="1" thickBot="1">
      <c r="B71" s="526" t="s">
        <v>507</v>
      </c>
      <c r="C71" s="533"/>
      <c r="D71" s="527"/>
      <c r="E71" s="207">
        <f>SUM(E72)</f>
        <v>1047836.2</v>
      </c>
      <c r="F71" s="207">
        <f>SUM(F72)</f>
        <v>0</v>
      </c>
      <c r="G71" s="209">
        <f t="shared" si="1"/>
        <v>1047836.2</v>
      </c>
    </row>
    <row r="72" spans="2:7" ht="34.5" thickBot="1">
      <c r="B72" s="197"/>
      <c r="C72" s="198">
        <v>50000</v>
      </c>
      <c r="D72" s="199" t="s">
        <v>54</v>
      </c>
      <c r="E72" s="219">
        <v>1047836.2</v>
      </c>
      <c r="F72" s="219">
        <v>0</v>
      </c>
      <c r="G72" s="222">
        <f t="shared" si="1"/>
        <v>1047836.2</v>
      </c>
    </row>
    <row r="73" spans="2:7" ht="13.5" customHeight="1" thickBot="1">
      <c r="B73" s="526" t="s">
        <v>508</v>
      </c>
      <c r="C73" s="533"/>
      <c r="D73" s="527"/>
      <c r="E73" s="207">
        <f>SUM(E74)</f>
        <v>3099400</v>
      </c>
      <c r="F73" s="207">
        <f>SUM(F74)</f>
        <v>0</v>
      </c>
      <c r="G73" s="209">
        <f t="shared" si="1"/>
        <v>3099400</v>
      </c>
    </row>
    <row r="74" spans="2:7" ht="23.25" thickBot="1">
      <c r="B74" s="197"/>
      <c r="C74" s="198">
        <v>40000</v>
      </c>
      <c r="D74" s="199" t="s">
        <v>43</v>
      </c>
      <c r="E74" s="219">
        <v>3099400</v>
      </c>
      <c r="F74" s="219">
        <v>0</v>
      </c>
      <c r="G74" s="222">
        <f t="shared" si="1"/>
        <v>3099400</v>
      </c>
    </row>
    <row r="75" spans="2:7" ht="33.75" customHeight="1" thickBot="1">
      <c r="B75" s="561" t="s">
        <v>230</v>
      </c>
      <c r="C75" s="562"/>
      <c r="D75" s="562"/>
      <c r="E75" s="207">
        <f>SUM(E76)</f>
        <v>2306009.4900000002</v>
      </c>
      <c r="F75" s="208">
        <v>0</v>
      </c>
      <c r="G75" s="213">
        <f t="shared" si="1"/>
        <v>2306009.4900000002</v>
      </c>
    </row>
    <row r="76" spans="2:7" ht="11.25" customHeight="1">
      <c r="B76" s="498" t="s">
        <v>231</v>
      </c>
      <c r="C76" s="499"/>
      <c r="D76" s="502"/>
      <c r="E76" s="504">
        <f>SUM(E78)</f>
        <v>2306009.4900000002</v>
      </c>
      <c r="F76" s="551">
        <v>0</v>
      </c>
      <c r="G76" s="520">
        <f t="shared" si="1"/>
        <v>2306009.4900000002</v>
      </c>
    </row>
    <row r="77" spans="2:7" ht="22.5" customHeight="1" thickBot="1">
      <c r="B77" s="500"/>
      <c r="C77" s="501"/>
      <c r="D77" s="503"/>
      <c r="E77" s="505"/>
      <c r="F77" s="552"/>
      <c r="G77" s="521"/>
    </row>
    <row r="78" spans="2:7" ht="11.25" customHeight="1">
      <c r="B78" s="508"/>
      <c r="C78" s="510">
        <v>40000</v>
      </c>
      <c r="D78" s="512" t="s">
        <v>43</v>
      </c>
      <c r="E78" s="514">
        <v>2306009.4900000002</v>
      </c>
      <c r="F78" s="548">
        <v>0</v>
      </c>
      <c r="G78" s="553">
        <f>SUM(E78+F78)</f>
        <v>2306009.4900000002</v>
      </c>
    </row>
    <row r="79" spans="2:7" ht="24" customHeight="1" thickBot="1">
      <c r="B79" s="557"/>
      <c r="C79" s="558"/>
      <c r="D79" s="503"/>
      <c r="E79" s="550"/>
      <c r="F79" s="563"/>
      <c r="G79" s="554"/>
    </row>
    <row r="80" spans="2:7" ht="29.25" customHeight="1" thickBot="1">
      <c r="B80" s="496" t="s">
        <v>371</v>
      </c>
      <c r="C80" s="534"/>
      <c r="D80" s="497"/>
      <c r="E80" s="207">
        <f>SUM(E81+E85)</f>
        <v>42310979.289999999</v>
      </c>
      <c r="F80" s="207">
        <f>SUM(F81+F85)</f>
        <v>0</v>
      </c>
      <c r="G80" s="209">
        <f>SUM(E80+F80)</f>
        <v>42310979.289999999</v>
      </c>
    </row>
    <row r="81" spans="2:7" ht="37.5" customHeight="1" thickBot="1">
      <c r="B81" s="496" t="s">
        <v>372</v>
      </c>
      <c r="C81" s="497"/>
      <c r="D81" s="159"/>
      <c r="E81" s="207">
        <f>SUM(E82)</f>
        <v>34361775.289999999</v>
      </c>
      <c r="F81" s="208">
        <v>0</v>
      </c>
      <c r="G81" s="209">
        <f>SUM(E81+F81)</f>
        <v>34361775.289999999</v>
      </c>
    </row>
    <row r="82" spans="2:7" ht="11.25" customHeight="1">
      <c r="B82" s="508"/>
      <c r="C82" s="510">
        <v>40000</v>
      </c>
      <c r="D82" s="512" t="s">
        <v>43</v>
      </c>
      <c r="E82" s="514">
        <v>34361775.289999999</v>
      </c>
      <c r="F82" s="548">
        <v>0</v>
      </c>
      <c r="G82" s="553">
        <f>SUM(E82+F82)</f>
        <v>34361775.289999999</v>
      </c>
    </row>
    <row r="83" spans="2:7">
      <c r="B83" s="537"/>
      <c r="C83" s="538"/>
      <c r="D83" s="528"/>
      <c r="E83" s="518"/>
      <c r="F83" s="560"/>
      <c r="G83" s="556"/>
    </row>
    <row r="84" spans="2:7" ht="12" thickBot="1">
      <c r="B84" s="557"/>
      <c r="C84" s="558"/>
      <c r="D84" s="503"/>
      <c r="E84" s="550"/>
      <c r="F84" s="563"/>
      <c r="G84" s="554"/>
    </row>
    <row r="85" spans="2:7" ht="34.5" customHeight="1" thickBot="1">
      <c r="B85" s="496" t="s">
        <v>348</v>
      </c>
      <c r="C85" s="497"/>
      <c r="D85" s="159"/>
      <c r="E85" s="207">
        <f>SUM(E86)</f>
        <v>7949204</v>
      </c>
      <c r="F85" s="208">
        <v>0</v>
      </c>
      <c r="G85" s="209">
        <f>SUM(E85+F85)</f>
        <v>7949204</v>
      </c>
    </row>
    <row r="86" spans="2:7" ht="34.5" thickBot="1">
      <c r="B86" s="103"/>
      <c r="C86" s="104">
        <v>50000</v>
      </c>
      <c r="D86" s="105" t="s">
        <v>54</v>
      </c>
      <c r="E86" s="219">
        <v>7949204</v>
      </c>
      <c r="F86" s="220">
        <v>0</v>
      </c>
      <c r="G86" s="213">
        <f>SUM(E86+F86)</f>
        <v>7949204</v>
      </c>
    </row>
    <row r="87" spans="2:7" ht="27.75" customHeight="1" thickBot="1">
      <c r="B87" s="561" t="s">
        <v>219</v>
      </c>
      <c r="C87" s="562"/>
      <c r="D87" s="562"/>
      <c r="E87" s="207">
        <f>SUM(E88+E93+E95+E97+E99)</f>
        <v>188998745.19999999</v>
      </c>
      <c r="F87" s="208">
        <v>0</v>
      </c>
      <c r="G87" s="209">
        <f>SUM(E87+F87)</f>
        <v>188998745.19999999</v>
      </c>
    </row>
    <row r="88" spans="2:7" ht="11.25" customHeight="1">
      <c r="B88" s="498" t="s">
        <v>373</v>
      </c>
      <c r="C88" s="499"/>
      <c r="D88" s="574"/>
      <c r="E88" s="504">
        <f>SUM(E90)</f>
        <v>15000000</v>
      </c>
      <c r="F88" s="551">
        <v>0</v>
      </c>
      <c r="G88" s="520">
        <f>SUM(E88+F88)</f>
        <v>15000000</v>
      </c>
    </row>
    <row r="89" spans="2:7" ht="40.5" customHeight="1" thickBot="1">
      <c r="B89" s="500"/>
      <c r="C89" s="501"/>
      <c r="D89" s="575"/>
      <c r="E89" s="505"/>
      <c r="F89" s="552"/>
      <c r="G89" s="521"/>
    </row>
    <row r="90" spans="2:7" ht="11.25" customHeight="1">
      <c r="B90" s="589"/>
      <c r="C90" s="510">
        <v>40000</v>
      </c>
      <c r="D90" s="512" t="s">
        <v>43</v>
      </c>
      <c r="E90" s="514">
        <v>15000000</v>
      </c>
      <c r="F90" s="548">
        <v>0</v>
      </c>
      <c r="G90" s="553">
        <f>SUM(E90+F90)</f>
        <v>15000000</v>
      </c>
    </row>
    <row r="91" spans="2:7" ht="18.75" customHeight="1" thickBot="1">
      <c r="B91" s="590"/>
      <c r="C91" s="511"/>
      <c r="D91" s="513"/>
      <c r="E91" s="515"/>
      <c r="F91" s="549"/>
      <c r="G91" s="555"/>
    </row>
    <row r="92" spans="2:7" ht="25.5" customHeight="1" thickBot="1">
      <c r="B92" s="526" t="s">
        <v>374</v>
      </c>
      <c r="C92" s="533"/>
      <c r="D92" s="527"/>
      <c r="E92" s="207">
        <f>SUM(E93+E95)</f>
        <v>99297642.739999995</v>
      </c>
      <c r="F92" s="208">
        <f>SUM(F93)</f>
        <v>0</v>
      </c>
      <c r="G92" s="209">
        <f t="shared" ref="G92:G108" si="2">SUM(E92+F92)</f>
        <v>99297642.739999995</v>
      </c>
    </row>
    <row r="93" spans="2:7" ht="27.75" customHeight="1" thickBot="1">
      <c r="B93" s="496" t="s">
        <v>375</v>
      </c>
      <c r="C93" s="497"/>
      <c r="D93" s="159"/>
      <c r="E93" s="207">
        <f>SUM(E94)</f>
        <v>84327037.439999998</v>
      </c>
      <c r="F93" s="208">
        <v>0</v>
      </c>
      <c r="G93" s="209">
        <f t="shared" si="2"/>
        <v>84327037.439999998</v>
      </c>
    </row>
    <row r="94" spans="2:7" ht="18.75" customHeight="1" thickBot="1">
      <c r="B94" s="160"/>
      <c r="C94" s="156">
        <v>40000</v>
      </c>
      <c r="D94" s="157" t="s">
        <v>43</v>
      </c>
      <c r="E94" s="216">
        <v>84327037.439999998</v>
      </c>
      <c r="F94" s="217">
        <v>0</v>
      </c>
      <c r="G94" s="218">
        <f t="shared" si="2"/>
        <v>84327037.439999998</v>
      </c>
    </row>
    <row r="95" spans="2:7" ht="34.5" customHeight="1" thickBot="1">
      <c r="B95" s="496" t="s">
        <v>376</v>
      </c>
      <c r="C95" s="497"/>
      <c r="D95" s="159"/>
      <c r="E95" s="207">
        <f>SUM(E96)</f>
        <v>14970605.300000001</v>
      </c>
      <c r="F95" s="208">
        <v>0</v>
      </c>
      <c r="G95" s="209">
        <f t="shared" si="2"/>
        <v>14970605.300000001</v>
      </c>
    </row>
    <row r="96" spans="2:7" ht="18.75" customHeight="1" thickBot="1">
      <c r="B96" s="160"/>
      <c r="C96" s="156">
        <v>40000</v>
      </c>
      <c r="D96" s="157" t="s">
        <v>43</v>
      </c>
      <c r="E96" s="216">
        <v>14970605.300000001</v>
      </c>
      <c r="F96" s="217">
        <v>0</v>
      </c>
      <c r="G96" s="218">
        <f t="shared" si="2"/>
        <v>14970605.300000001</v>
      </c>
    </row>
    <row r="97" spans="2:7" ht="34.5" customHeight="1" thickBot="1">
      <c r="B97" s="526" t="s">
        <v>353</v>
      </c>
      <c r="C97" s="527"/>
      <c r="D97" s="159"/>
      <c r="E97" s="207">
        <f>SUM(E98)</f>
        <v>64917657.460000001</v>
      </c>
      <c r="F97" s="226">
        <v>0</v>
      </c>
      <c r="G97" s="209">
        <f t="shared" si="2"/>
        <v>64917657.460000001</v>
      </c>
    </row>
    <row r="98" spans="2:7" ht="23.25" thickBot="1">
      <c r="B98" s="155"/>
      <c r="C98" s="156">
        <v>40000</v>
      </c>
      <c r="D98" s="157" t="s">
        <v>43</v>
      </c>
      <c r="E98" s="216">
        <v>64917657.460000001</v>
      </c>
      <c r="F98" s="227">
        <v>0</v>
      </c>
      <c r="G98" s="218">
        <f t="shared" si="2"/>
        <v>64917657.460000001</v>
      </c>
    </row>
    <row r="99" spans="2:7" ht="12" thickBot="1">
      <c r="B99" s="526" t="s">
        <v>433</v>
      </c>
      <c r="C99" s="533"/>
      <c r="D99" s="527"/>
      <c r="E99" s="207">
        <f>SUM(E100)</f>
        <v>9783445</v>
      </c>
      <c r="F99" s="207">
        <f>SUM(F100)</f>
        <v>0</v>
      </c>
      <c r="G99" s="209">
        <f t="shared" si="2"/>
        <v>9783445</v>
      </c>
    </row>
    <row r="100" spans="2:7" ht="34.5" thickBot="1">
      <c r="B100" s="164"/>
      <c r="C100" s="192">
        <v>50000</v>
      </c>
      <c r="D100" s="193" t="s">
        <v>54</v>
      </c>
      <c r="E100" s="216">
        <v>9783445</v>
      </c>
      <c r="F100" s="227">
        <v>0</v>
      </c>
      <c r="G100" s="222">
        <f t="shared" si="2"/>
        <v>9783445</v>
      </c>
    </row>
    <row r="101" spans="2:7" ht="23.25" customHeight="1" thickBot="1">
      <c r="B101" s="526" t="s">
        <v>297</v>
      </c>
      <c r="C101" s="533"/>
      <c r="D101" s="527"/>
      <c r="E101" s="207">
        <f>SUM(E103)</f>
        <v>0</v>
      </c>
      <c r="F101" s="226">
        <v>0</v>
      </c>
      <c r="G101" s="209">
        <f t="shared" si="2"/>
        <v>0</v>
      </c>
    </row>
    <row r="102" spans="2:7" ht="36" customHeight="1">
      <c r="B102" s="531" t="s">
        <v>291</v>
      </c>
      <c r="C102" s="532"/>
      <c r="D102" s="161"/>
      <c r="E102" s="223">
        <f>SUM(E103)</f>
        <v>0</v>
      </c>
      <c r="F102" s="228">
        <v>0</v>
      </c>
      <c r="G102" s="225">
        <f t="shared" si="2"/>
        <v>0</v>
      </c>
    </row>
    <row r="103" spans="2:7" ht="23.25" thickBot="1">
      <c r="B103" s="143"/>
      <c r="C103" s="144">
        <v>40000</v>
      </c>
      <c r="D103" s="142" t="s">
        <v>43</v>
      </c>
      <c r="E103" s="229">
        <v>0</v>
      </c>
      <c r="F103" s="230">
        <v>0</v>
      </c>
      <c r="G103" s="231">
        <f t="shared" si="2"/>
        <v>0</v>
      </c>
    </row>
    <row r="104" spans="2:7" ht="42" customHeight="1" thickBot="1">
      <c r="B104" s="529" t="s">
        <v>354</v>
      </c>
      <c r="C104" s="530"/>
      <c r="D104" s="530"/>
      <c r="E104" s="232">
        <f>SUM(E105+E107+E112+E115+E117+E119+E121+E109)</f>
        <v>645518380.90999997</v>
      </c>
      <c r="F104" s="232">
        <f>SUM(F105+F107+F112+F115+F117+F119+F121)</f>
        <v>0</v>
      </c>
      <c r="G104" s="233">
        <f t="shared" si="2"/>
        <v>645518380.90999997</v>
      </c>
    </row>
    <row r="105" spans="2:7" ht="55.5" customHeight="1" thickBot="1">
      <c r="B105" s="526" t="s">
        <v>377</v>
      </c>
      <c r="C105" s="527"/>
      <c r="D105" s="159"/>
      <c r="E105" s="207">
        <f>SUM(E106)</f>
        <v>54904678.310000002</v>
      </c>
      <c r="F105" s="208">
        <v>0</v>
      </c>
      <c r="G105" s="209">
        <f t="shared" si="2"/>
        <v>54904678.310000002</v>
      </c>
    </row>
    <row r="106" spans="2:7" ht="25.5" customHeight="1" thickBot="1">
      <c r="B106" s="155"/>
      <c r="C106" s="156">
        <v>40000</v>
      </c>
      <c r="D106" s="157" t="s">
        <v>43</v>
      </c>
      <c r="E106" s="216">
        <v>54904678.310000002</v>
      </c>
      <c r="F106" s="217">
        <v>0</v>
      </c>
      <c r="G106" s="218">
        <f t="shared" si="2"/>
        <v>54904678.310000002</v>
      </c>
    </row>
    <row r="107" spans="2:7" ht="34.5" customHeight="1" thickBot="1">
      <c r="B107" s="526" t="s">
        <v>378</v>
      </c>
      <c r="C107" s="527"/>
      <c r="D107" s="159"/>
      <c r="E107" s="207">
        <f>SUM(E108)</f>
        <v>22323230.350000001</v>
      </c>
      <c r="F107" s="208">
        <v>0</v>
      </c>
      <c r="G107" s="209">
        <f t="shared" si="2"/>
        <v>22323230.350000001</v>
      </c>
    </row>
    <row r="108" spans="2:7" ht="23.25" thickBot="1">
      <c r="B108" s="155"/>
      <c r="C108" s="156">
        <v>40000</v>
      </c>
      <c r="D108" s="157" t="s">
        <v>43</v>
      </c>
      <c r="E108" s="216">
        <v>22323230.350000001</v>
      </c>
      <c r="F108" s="217">
        <v>0</v>
      </c>
      <c r="G108" s="218">
        <f t="shared" si="2"/>
        <v>22323230.350000001</v>
      </c>
    </row>
    <row r="109" spans="2:7" ht="12" thickBot="1">
      <c r="B109" s="526" t="s">
        <v>405</v>
      </c>
      <c r="C109" s="533"/>
      <c r="D109" s="527"/>
      <c r="E109" s="207">
        <f>SUM(E110+E111)</f>
        <v>4102666.36</v>
      </c>
      <c r="F109" s="207">
        <f>SUM(F110+F111)</f>
        <v>0</v>
      </c>
      <c r="G109" s="207">
        <f>SUM(G110+G111)</f>
        <v>4102666.36</v>
      </c>
    </row>
    <row r="110" spans="2:7" ht="22.5">
      <c r="B110" s="200"/>
      <c r="C110" s="201">
        <v>40000</v>
      </c>
      <c r="D110" s="202" t="s">
        <v>43</v>
      </c>
      <c r="E110" s="234">
        <v>3646666.36</v>
      </c>
      <c r="F110" s="235">
        <v>0</v>
      </c>
      <c r="G110" s="236">
        <f t="shared" ref="G110:G131" si="3">SUM(E110+F110)</f>
        <v>3646666.36</v>
      </c>
    </row>
    <row r="111" spans="2:7" ht="34.5" thickBot="1">
      <c r="B111" s="164"/>
      <c r="C111" s="165">
        <v>50000</v>
      </c>
      <c r="D111" s="157" t="s">
        <v>54</v>
      </c>
      <c r="E111" s="216">
        <v>456000</v>
      </c>
      <c r="F111" s="217">
        <v>0</v>
      </c>
      <c r="G111" s="225">
        <f t="shared" si="3"/>
        <v>456000</v>
      </c>
    </row>
    <row r="112" spans="2:7" ht="33.75" customHeight="1" thickBot="1">
      <c r="B112" s="496" t="s">
        <v>298</v>
      </c>
      <c r="C112" s="497"/>
      <c r="D112" s="159"/>
      <c r="E112" s="207">
        <f>SUM(E113+E114)</f>
        <v>540842716.48000002</v>
      </c>
      <c r="F112" s="207">
        <f>SUM(F113+F114)</f>
        <v>0</v>
      </c>
      <c r="G112" s="209">
        <f t="shared" si="3"/>
        <v>540842716.48000002</v>
      </c>
    </row>
    <row r="113" spans="2:7" ht="33.75" customHeight="1">
      <c r="B113" s="145"/>
      <c r="C113" s="150">
        <v>40000</v>
      </c>
      <c r="D113" s="141" t="s">
        <v>43</v>
      </c>
      <c r="E113" s="223">
        <v>0</v>
      </c>
      <c r="F113" s="224">
        <v>0</v>
      </c>
      <c r="G113" s="225">
        <f t="shared" si="3"/>
        <v>0</v>
      </c>
    </row>
    <row r="114" spans="2:7" ht="12" customHeight="1" thickBot="1">
      <c r="B114" s="147"/>
      <c r="C114" s="146">
        <v>50000</v>
      </c>
      <c r="D114" s="151" t="s">
        <v>54</v>
      </c>
      <c r="E114" s="214">
        <v>540842716.48000002</v>
      </c>
      <c r="F114" s="237">
        <v>0</v>
      </c>
      <c r="G114" s="215">
        <f t="shared" si="3"/>
        <v>540842716.48000002</v>
      </c>
    </row>
    <row r="115" spans="2:7" ht="45" customHeight="1" thickBot="1">
      <c r="B115" s="496" t="s">
        <v>357</v>
      </c>
      <c r="C115" s="497"/>
      <c r="D115" s="159"/>
      <c r="E115" s="207">
        <f>SUM(E116)</f>
        <v>3242161.76</v>
      </c>
      <c r="F115" s="208">
        <v>0</v>
      </c>
      <c r="G115" s="209">
        <f t="shared" si="3"/>
        <v>3242161.76</v>
      </c>
    </row>
    <row r="116" spans="2:7" ht="34.5" thickBot="1">
      <c r="B116" s="155"/>
      <c r="C116" s="156">
        <v>50000</v>
      </c>
      <c r="D116" s="157" t="s">
        <v>54</v>
      </c>
      <c r="E116" s="216">
        <v>3242161.76</v>
      </c>
      <c r="F116" s="217">
        <v>0</v>
      </c>
      <c r="G116" s="218">
        <f t="shared" si="3"/>
        <v>3242161.76</v>
      </c>
    </row>
    <row r="117" spans="2:7" ht="33.75" customHeight="1" thickBot="1">
      <c r="B117" s="496" t="s">
        <v>379</v>
      </c>
      <c r="C117" s="497"/>
      <c r="D117" s="159"/>
      <c r="E117" s="207">
        <f>SUM(E118)</f>
        <v>0</v>
      </c>
      <c r="F117" s="207">
        <f>SUM(F118)</f>
        <v>0</v>
      </c>
      <c r="G117" s="209">
        <f t="shared" si="3"/>
        <v>0</v>
      </c>
    </row>
    <row r="118" spans="2:7" ht="34.5" thickBot="1">
      <c r="B118" s="155"/>
      <c r="C118" s="156">
        <v>50000</v>
      </c>
      <c r="D118" s="157" t="s">
        <v>54</v>
      </c>
      <c r="E118" s="216">
        <v>0</v>
      </c>
      <c r="F118" s="217">
        <v>0</v>
      </c>
      <c r="G118" s="218">
        <f t="shared" si="3"/>
        <v>0</v>
      </c>
    </row>
    <row r="119" spans="2:7" ht="45" customHeight="1" thickBot="1">
      <c r="B119" s="496" t="s">
        <v>358</v>
      </c>
      <c r="C119" s="497"/>
      <c r="D119" s="159"/>
      <c r="E119" s="207">
        <f>SUM(E120)</f>
        <v>19271127.649999999</v>
      </c>
      <c r="F119" s="207">
        <f>SUM(F120)</f>
        <v>0</v>
      </c>
      <c r="G119" s="209">
        <f t="shared" si="3"/>
        <v>19271127.649999999</v>
      </c>
    </row>
    <row r="120" spans="2:7" ht="34.5" customHeight="1" thickBot="1">
      <c r="B120" s="155"/>
      <c r="C120" s="156">
        <v>50000</v>
      </c>
      <c r="D120" s="157" t="s">
        <v>54</v>
      </c>
      <c r="E120" s="216">
        <v>19271127.649999999</v>
      </c>
      <c r="F120" s="217">
        <v>0</v>
      </c>
      <c r="G120" s="209">
        <f t="shared" si="3"/>
        <v>19271127.649999999</v>
      </c>
    </row>
    <row r="121" spans="2:7" ht="33.75" customHeight="1" thickBot="1">
      <c r="B121" s="496" t="s">
        <v>547</v>
      </c>
      <c r="C121" s="497"/>
      <c r="D121" s="159"/>
      <c r="E121" s="207">
        <f>SUM(E122)</f>
        <v>831800</v>
      </c>
      <c r="F121" s="207">
        <f>SUM(F122)</f>
        <v>0</v>
      </c>
      <c r="G121" s="209">
        <f t="shared" si="3"/>
        <v>831800</v>
      </c>
    </row>
    <row r="122" spans="2:7" ht="42" customHeight="1" thickBot="1">
      <c r="B122" s="155"/>
      <c r="C122" s="156">
        <v>50000</v>
      </c>
      <c r="D122" s="157" t="s">
        <v>54</v>
      </c>
      <c r="E122" s="216">
        <v>831800</v>
      </c>
      <c r="F122" s="217">
        <v>0</v>
      </c>
      <c r="G122" s="209">
        <f t="shared" si="3"/>
        <v>831800</v>
      </c>
    </row>
    <row r="123" spans="2:7" ht="31.5" customHeight="1" thickBot="1">
      <c r="B123" s="496" t="s">
        <v>292</v>
      </c>
      <c r="C123" s="534"/>
      <c r="D123" s="497"/>
      <c r="E123" s="207">
        <v>0</v>
      </c>
      <c r="F123" s="208">
        <v>0</v>
      </c>
      <c r="G123" s="209">
        <f t="shared" si="3"/>
        <v>0</v>
      </c>
    </row>
    <row r="124" spans="2:7" ht="68.25" customHeight="1" thickBot="1">
      <c r="B124" s="496" t="s">
        <v>359</v>
      </c>
      <c r="C124" s="497"/>
      <c r="D124" s="138"/>
      <c r="E124" s="207">
        <f>SUM(E125)</f>
        <v>0</v>
      </c>
      <c r="F124" s="208">
        <v>0</v>
      </c>
      <c r="G124" s="209">
        <f t="shared" si="3"/>
        <v>0</v>
      </c>
    </row>
    <row r="125" spans="2:7" ht="34.5" thickBot="1">
      <c r="B125" s="103"/>
      <c r="C125" s="104">
        <v>50000</v>
      </c>
      <c r="D125" s="105" t="s">
        <v>54</v>
      </c>
      <c r="E125" s="219">
        <v>0</v>
      </c>
      <c r="F125" s="220">
        <v>0</v>
      </c>
      <c r="G125" s="213">
        <f t="shared" si="3"/>
        <v>0</v>
      </c>
    </row>
    <row r="126" spans="2:7" ht="67.5" customHeight="1" thickBot="1">
      <c r="B126" s="561" t="s">
        <v>308</v>
      </c>
      <c r="C126" s="562"/>
      <c r="D126" s="562"/>
      <c r="E126" s="207">
        <f>SUM(E127)</f>
        <v>49744532.270000003</v>
      </c>
      <c r="F126" s="226">
        <v>0</v>
      </c>
      <c r="G126" s="209">
        <f t="shared" si="3"/>
        <v>49744532.270000003</v>
      </c>
    </row>
    <row r="127" spans="2:7" ht="66.75" customHeight="1" thickBot="1">
      <c r="B127" s="496" t="s">
        <v>239</v>
      </c>
      <c r="C127" s="497"/>
      <c r="D127" s="159"/>
      <c r="E127" s="207">
        <f>SUM(E128+E129)</f>
        <v>49744532.270000003</v>
      </c>
      <c r="F127" s="208">
        <v>0</v>
      </c>
      <c r="G127" s="209">
        <f t="shared" si="3"/>
        <v>49744532.270000003</v>
      </c>
    </row>
    <row r="128" spans="2:7" ht="22.5">
      <c r="B128" s="148"/>
      <c r="C128" s="150">
        <v>40000</v>
      </c>
      <c r="D128" s="141" t="s">
        <v>43</v>
      </c>
      <c r="E128" s="223">
        <v>48746217.270000003</v>
      </c>
      <c r="F128" s="224">
        <v>0</v>
      </c>
      <c r="G128" s="225">
        <f t="shared" si="3"/>
        <v>48746217.270000003</v>
      </c>
    </row>
    <row r="129" spans="2:9" ht="34.5" thickBot="1">
      <c r="B129" s="143"/>
      <c r="C129" s="144">
        <v>50000</v>
      </c>
      <c r="D129" s="142" t="s">
        <v>54</v>
      </c>
      <c r="E129" s="229">
        <v>998315</v>
      </c>
      <c r="F129" s="246">
        <v>0</v>
      </c>
      <c r="G129" s="231">
        <f t="shared" si="3"/>
        <v>998315</v>
      </c>
    </row>
    <row r="130" spans="2:9" ht="21" customHeight="1" thickBot="1">
      <c r="B130" s="496" t="s">
        <v>220</v>
      </c>
      <c r="C130" s="534"/>
      <c r="D130" s="497"/>
      <c r="E130" s="207">
        <f>SUM(E131)</f>
        <v>139320054.41999999</v>
      </c>
      <c r="F130" s="207">
        <v>0</v>
      </c>
      <c r="G130" s="209">
        <f t="shared" si="3"/>
        <v>139320054.41999999</v>
      </c>
      <c r="I130" s="31"/>
    </row>
    <row r="131" spans="2:9" ht="11.25" customHeight="1">
      <c r="B131" s="508"/>
      <c r="C131" s="510">
        <v>40000</v>
      </c>
      <c r="D131" s="512" t="s">
        <v>43</v>
      </c>
      <c r="E131" s="514">
        <v>139320054.41999999</v>
      </c>
      <c r="F131" s="514">
        <v>0</v>
      </c>
      <c r="G131" s="516">
        <f t="shared" si="3"/>
        <v>139320054.41999999</v>
      </c>
      <c r="I131" s="31"/>
    </row>
    <row r="132" spans="2:9" ht="12" thickBot="1">
      <c r="B132" s="557"/>
      <c r="C132" s="558"/>
      <c r="D132" s="503"/>
      <c r="E132" s="550"/>
      <c r="F132" s="550"/>
      <c r="G132" s="559"/>
      <c r="H132" s="31"/>
    </row>
    <row r="133" spans="2:9" ht="11.25" customHeight="1">
      <c r="B133" s="498" t="s">
        <v>299</v>
      </c>
      <c r="C133" s="576"/>
      <c r="D133" s="499"/>
      <c r="E133" s="504">
        <f>SUM(E135)</f>
        <v>63028103.609999999</v>
      </c>
      <c r="F133" s="504">
        <v>0</v>
      </c>
      <c r="G133" s="520">
        <f>SUM(E133+F133)</f>
        <v>63028103.609999999</v>
      </c>
    </row>
    <row r="134" spans="2:9" ht="21" customHeight="1" thickBot="1">
      <c r="B134" s="500"/>
      <c r="C134" s="577"/>
      <c r="D134" s="501"/>
      <c r="E134" s="505"/>
      <c r="F134" s="505"/>
      <c r="G134" s="521"/>
    </row>
    <row r="135" spans="2:9">
      <c r="B135" s="508"/>
      <c r="C135" s="510">
        <v>40000</v>
      </c>
      <c r="D135" s="512" t="s">
        <v>43</v>
      </c>
      <c r="E135" s="514">
        <v>63028103.609999999</v>
      </c>
      <c r="F135" s="548">
        <v>0</v>
      </c>
      <c r="G135" s="516">
        <f>SUM(E135+F135)</f>
        <v>63028103.609999999</v>
      </c>
    </row>
    <row r="136" spans="2:9" ht="20.25" customHeight="1" thickBot="1">
      <c r="B136" s="509"/>
      <c r="C136" s="511"/>
      <c r="D136" s="513"/>
      <c r="E136" s="515"/>
      <c r="F136" s="549"/>
      <c r="G136" s="517"/>
    </row>
    <row r="137" spans="2:9" ht="51.75" customHeight="1" thickBot="1">
      <c r="B137" s="526" t="s">
        <v>300</v>
      </c>
      <c r="C137" s="527"/>
      <c r="D137" s="162"/>
      <c r="E137" s="207">
        <f>SUM(E138+E139)</f>
        <v>7781253.04</v>
      </c>
      <c r="F137" s="226">
        <f>SUM(F138+F139)</f>
        <v>211000</v>
      </c>
      <c r="G137" s="209">
        <f t="shared" ref="G137:G142" si="4">SUM(E137+F137)</f>
        <v>7992253.04</v>
      </c>
    </row>
    <row r="138" spans="2:9" ht="22.5">
      <c r="B138" s="148"/>
      <c r="C138" s="150">
        <v>40000</v>
      </c>
      <c r="D138" s="141" t="s">
        <v>43</v>
      </c>
      <c r="E138" s="223">
        <v>7618233.04</v>
      </c>
      <c r="F138" s="228">
        <v>211000</v>
      </c>
      <c r="G138" s="225">
        <f t="shared" si="4"/>
        <v>7829233.04</v>
      </c>
    </row>
    <row r="139" spans="2:9" ht="34.5" thickBot="1">
      <c r="B139" s="143"/>
      <c r="C139" s="144">
        <v>50000</v>
      </c>
      <c r="D139" s="142" t="s">
        <v>137</v>
      </c>
      <c r="E139" s="229">
        <v>163020</v>
      </c>
      <c r="F139" s="230">
        <v>0</v>
      </c>
      <c r="G139" s="231">
        <f t="shared" si="4"/>
        <v>163020</v>
      </c>
    </row>
    <row r="140" spans="2:9" ht="38.25" customHeight="1" thickBot="1">
      <c r="B140" s="561" t="s">
        <v>269</v>
      </c>
      <c r="C140" s="562"/>
      <c r="D140" s="562"/>
      <c r="E140" s="207">
        <f>SUM(E141+E144+E146+E153+E155+E157)</f>
        <v>156170025.41000003</v>
      </c>
      <c r="F140" s="207">
        <f>SUM(F141+F144+F146+F153+F155)</f>
        <v>9790000</v>
      </c>
      <c r="G140" s="209">
        <f t="shared" si="4"/>
        <v>165960025.41000003</v>
      </c>
    </row>
    <row r="141" spans="2:9" ht="43.5" customHeight="1" thickBot="1">
      <c r="B141" s="526" t="s">
        <v>434</v>
      </c>
      <c r="C141" s="527"/>
      <c r="D141" s="159"/>
      <c r="E141" s="207">
        <f>SUM(E142)</f>
        <v>13594646.5</v>
      </c>
      <c r="F141" s="208">
        <f>SUM(F142)</f>
        <v>0</v>
      </c>
      <c r="G141" s="209">
        <f t="shared" si="4"/>
        <v>13594646.5</v>
      </c>
    </row>
    <row r="142" spans="2:9" ht="11.25" customHeight="1">
      <c r="B142" s="508"/>
      <c r="C142" s="510">
        <v>40000</v>
      </c>
      <c r="D142" s="512" t="s">
        <v>43</v>
      </c>
      <c r="E142" s="514">
        <v>13594646.5</v>
      </c>
      <c r="F142" s="548">
        <v>0</v>
      </c>
      <c r="G142" s="516">
        <f t="shared" si="4"/>
        <v>13594646.5</v>
      </c>
    </row>
    <row r="143" spans="2:9" ht="21" customHeight="1" thickBot="1">
      <c r="B143" s="537"/>
      <c r="C143" s="538"/>
      <c r="D143" s="528"/>
      <c r="E143" s="518"/>
      <c r="F143" s="560"/>
      <c r="G143" s="519"/>
    </row>
    <row r="144" spans="2:9" ht="63" customHeight="1" thickBot="1">
      <c r="B144" s="496" t="s">
        <v>301</v>
      </c>
      <c r="C144" s="497"/>
      <c r="D144" s="159"/>
      <c r="E144" s="207">
        <f>SUM(E145)</f>
        <v>85457532.329999998</v>
      </c>
      <c r="F144" s="208">
        <v>0</v>
      </c>
      <c r="G144" s="209">
        <f>SUM(E144+F144)</f>
        <v>85457532.329999998</v>
      </c>
    </row>
    <row r="145" spans="2:7" ht="34.5" customHeight="1" thickBot="1">
      <c r="B145" s="155"/>
      <c r="C145" s="156">
        <v>40000</v>
      </c>
      <c r="D145" s="157" t="s">
        <v>43</v>
      </c>
      <c r="E145" s="216">
        <v>85457532.329999998</v>
      </c>
      <c r="F145" s="217">
        <v>0</v>
      </c>
      <c r="G145" s="238">
        <f>SUM(E145+F145)</f>
        <v>85457532.329999998</v>
      </c>
    </row>
    <row r="146" spans="2:7" ht="11.25" customHeight="1">
      <c r="B146" s="498" t="s">
        <v>380</v>
      </c>
      <c r="C146" s="499"/>
      <c r="D146" s="502"/>
      <c r="E146" s="504">
        <f>SUM(E148+E150)</f>
        <v>8626766.4100000001</v>
      </c>
      <c r="F146" s="551">
        <f>SUM(F148+F150)</f>
        <v>9790000</v>
      </c>
      <c r="G146" s="520">
        <f>SUM(E146+F146)</f>
        <v>18416766.41</v>
      </c>
    </row>
    <row r="147" spans="2:7" ht="54.75" customHeight="1" thickBot="1">
      <c r="B147" s="500"/>
      <c r="C147" s="501"/>
      <c r="D147" s="503"/>
      <c r="E147" s="505"/>
      <c r="F147" s="552"/>
      <c r="G147" s="521"/>
    </row>
    <row r="148" spans="2:7" ht="11.25" customHeight="1">
      <c r="B148" s="508"/>
      <c r="C148" s="510">
        <v>40000</v>
      </c>
      <c r="D148" s="512" t="s">
        <v>43</v>
      </c>
      <c r="E148" s="514">
        <v>8626766.4100000001</v>
      </c>
      <c r="F148" s="548">
        <v>9790000</v>
      </c>
      <c r="G148" s="553">
        <f>SUM(E148+F148)</f>
        <v>18416766.41</v>
      </c>
    </row>
    <row r="149" spans="2:7" ht="24.75" customHeight="1">
      <c r="B149" s="537"/>
      <c r="C149" s="538"/>
      <c r="D149" s="528"/>
      <c r="E149" s="518"/>
      <c r="F149" s="560"/>
      <c r="G149" s="556"/>
    </row>
    <row r="150" spans="2:7" ht="11.25" customHeight="1">
      <c r="B150" s="537"/>
      <c r="C150" s="538">
        <v>50000</v>
      </c>
      <c r="D150" s="528" t="s">
        <v>54</v>
      </c>
      <c r="E150" s="518">
        <v>0</v>
      </c>
      <c r="F150" s="560">
        <v>0</v>
      </c>
      <c r="G150" s="556">
        <f>SUM(E150+F150)</f>
        <v>0</v>
      </c>
    </row>
    <row r="151" spans="2:7">
      <c r="B151" s="537"/>
      <c r="C151" s="538"/>
      <c r="D151" s="528"/>
      <c r="E151" s="518"/>
      <c r="F151" s="560"/>
      <c r="G151" s="556"/>
    </row>
    <row r="152" spans="2:7" ht="25.5" customHeight="1" thickBot="1">
      <c r="B152" s="509"/>
      <c r="C152" s="511"/>
      <c r="D152" s="513"/>
      <c r="E152" s="515"/>
      <c r="F152" s="549"/>
      <c r="G152" s="555"/>
    </row>
    <row r="153" spans="2:7" ht="27.75" customHeight="1" thickBot="1">
      <c r="B153" s="496" t="s">
        <v>381</v>
      </c>
      <c r="C153" s="497"/>
      <c r="D153" s="158"/>
      <c r="E153" s="207">
        <f>SUM(E154)</f>
        <v>3097823.67</v>
      </c>
      <c r="F153" s="208">
        <v>0</v>
      </c>
      <c r="G153" s="209">
        <f t="shared" ref="G153:G163" si="5">SUM(E153+F153)</f>
        <v>3097823.67</v>
      </c>
    </row>
    <row r="154" spans="2:7" ht="18.75" customHeight="1" thickBot="1">
      <c r="B154" s="160"/>
      <c r="C154" s="156">
        <v>40000</v>
      </c>
      <c r="D154" s="157" t="s">
        <v>43</v>
      </c>
      <c r="E154" s="216">
        <v>3097823.67</v>
      </c>
      <c r="F154" s="217">
        <v>0</v>
      </c>
      <c r="G154" s="218">
        <f t="shared" si="5"/>
        <v>3097823.67</v>
      </c>
    </row>
    <row r="155" spans="2:7" ht="32.25" customHeight="1" thickBot="1">
      <c r="B155" s="496" t="s">
        <v>382</v>
      </c>
      <c r="C155" s="497"/>
      <c r="D155" s="158"/>
      <c r="E155" s="207">
        <f>SUM(E156)</f>
        <v>44459367.640000001</v>
      </c>
      <c r="F155" s="208">
        <v>0</v>
      </c>
      <c r="G155" s="209">
        <f t="shared" si="5"/>
        <v>44459367.640000001</v>
      </c>
    </row>
    <row r="156" spans="2:7" ht="34.5" thickBot="1">
      <c r="B156" s="103"/>
      <c r="C156" s="104">
        <v>50000</v>
      </c>
      <c r="D156" s="105" t="s">
        <v>54</v>
      </c>
      <c r="E156" s="219">
        <v>44459367.640000001</v>
      </c>
      <c r="F156" s="220">
        <v>0</v>
      </c>
      <c r="G156" s="213">
        <f t="shared" si="5"/>
        <v>44459367.640000001</v>
      </c>
    </row>
    <row r="157" spans="2:7" ht="13.5" customHeight="1" thickBot="1">
      <c r="B157" s="526" t="s">
        <v>435</v>
      </c>
      <c r="C157" s="533"/>
      <c r="D157" s="527"/>
      <c r="E157" s="210">
        <f>SUM(E158)</f>
        <v>933888.86</v>
      </c>
      <c r="F157" s="211">
        <v>0</v>
      </c>
      <c r="G157" s="212">
        <f t="shared" si="5"/>
        <v>933888.86</v>
      </c>
    </row>
    <row r="158" spans="2:7" ht="23.25" thickBot="1">
      <c r="B158" s="103"/>
      <c r="C158" s="104">
        <v>40000</v>
      </c>
      <c r="D158" s="105" t="s">
        <v>43</v>
      </c>
      <c r="E158" s="219">
        <v>933888.86</v>
      </c>
      <c r="F158" s="220">
        <v>0</v>
      </c>
      <c r="G158" s="213">
        <f t="shared" si="5"/>
        <v>933888.86</v>
      </c>
    </row>
    <row r="159" spans="2:7" ht="42" customHeight="1" thickBot="1">
      <c r="B159" s="578" t="s">
        <v>306</v>
      </c>
      <c r="C159" s="579"/>
      <c r="D159" s="579"/>
      <c r="E159" s="242">
        <f>SUM(E160)</f>
        <v>12374453.76</v>
      </c>
      <c r="F159" s="243">
        <v>0</v>
      </c>
      <c r="G159" s="244">
        <f t="shared" si="5"/>
        <v>12374453.76</v>
      </c>
    </row>
    <row r="160" spans="2:7" ht="42" customHeight="1" thickBot="1">
      <c r="B160" s="496" t="s">
        <v>386</v>
      </c>
      <c r="C160" s="497"/>
      <c r="D160" s="159"/>
      <c r="E160" s="207">
        <f>SUM(E161)</f>
        <v>12374453.76</v>
      </c>
      <c r="F160" s="208">
        <v>0</v>
      </c>
      <c r="G160" s="209">
        <f t="shared" si="5"/>
        <v>12374453.76</v>
      </c>
    </row>
    <row r="161" spans="2:7" ht="23.25" thickBot="1">
      <c r="B161" s="103"/>
      <c r="C161" s="104">
        <v>40000</v>
      </c>
      <c r="D161" s="105" t="s">
        <v>43</v>
      </c>
      <c r="E161" s="219">
        <v>12374453.76</v>
      </c>
      <c r="F161" s="220">
        <v>0</v>
      </c>
      <c r="G161" s="213">
        <f t="shared" si="5"/>
        <v>12374453.76</v>
      </c>
    </row>
    <row r="162" spans="2:7" ht="42.75" customHeight="1" thickBot="1">
      <c r="B162" s="561" t="s">
        <v>295</v>
      </c>
      <c r="C162" s="562"/>
      <c r="D162" s="562"/>
      <c r="E162" s="207">
        <f>SUM(E165+E168+E173)</f>
        <v>230256565.92000002</v>
      </c>
      <c r="F162" s="208">
        <f>SUM(F163)</f>
        <v>8406000</v>
      </c>
      <c r="G162" s="239">
        <f t="shared" si="5"/>
        <v>238662565.92000002</v>
      </c>
    </row>
    <row r="163" spans="2:7" ht="12.75" customHeight="1">
      <c r="B163" s="498" t="s">
        <v>136</v>
      </c>
      <c r="C163" s="499"/>
      <c r="D163" s="502"/>
      <c r="E163" s="504">
        <f>SUM(E165+E168)</f>
        <v>172956566.53</v>
      </c>
      <c r="F163" s="551">
        <f>SUM(F165+F168)</f>
        <v>8406000</v>
      </c>
      <c r="G163" s="520">
        <f t="shared" si="5"/>
        <v>181362566.53</v>
      </c>
    </row>
    <row r="164" spans="2:7" ht="12" thickBot="1">
      <c r="B164" s="500"/>
      <c r="C164" s="501"/>
      <c r="D164" s="503"/>
      <c r="E164" s="505"/>
      <c r="F164" s="552"/>
      <c r="G164" s="521"/>
    </row>
    <row r="165" spans="2:7" ht="11.25" customHeight="1">
      <c r="B165" s="508"/>
      <c r="C165" s="510">
        <v>40000</v>
      </c>
      <c r="D165" s="512" t="s">
        <v>43</v>
      </c>
      <c r="E165" s="548">
        <v>161276103.44</v>
      </c>
      <c r="F165" s="548">
        <v>8362000</v>
      </c>
      <c r="G165" s="553">
        <f>SUM(E165+F165)</f>
        <v>169638103.44</v>
      </c>
    </row>
    <row r="166" spans="2:7">
      <c r="B166" s="537"/>
      <c r="C166" s="538"/>
      <c r="D166" s="528"/>
      <c r="E166" s="560"/>
      <c r="F166" s="560"/>
      <c r="G166" s="556"/>
    </row>
    <row r="167" spans="2:7">
      <c r="B167" s="537"/>
      <c r="C167" s="538"/>
      <c r="D167" s="528"/>
      <c r="E167" s="560"/>
      <c r="F167" s="560"/>
      <c r="G167" s="556"/>
    </row>
    <row r="168" spans="2:7" ht="11.25" customHeight="1">
      <c r="B168" s="537"/>
      <c r="C168" s="538">
        <v>50000</v>
      </c>
      <c r="D168" s="528" t="s">
        <v>54</v>
      </c>
      <c r="E168" s="518">
        <v>11680463.09</v>
      </c>
      <c r="F168" s="560">
        <v>44000</v>
      </c>
      <c r="G168" s="556">
        <f>SUM(E168+F168)</f>
        <v>11724463.09</v>
      </c>
    </row>
    <row r="169" spans="2:7">
      <c r="B169" s="537"/>
      <c r="C169" s="538"/>
      <c r="D169" s="528"/>
      <c r="E169" s="518"/>
      <c r="F169" s="560"/>
      <c r="G169" s="556"/>
    </row>
    <row r="170" spans="2:7" ht="22.5" customHeight="1" thickBot="1">
      <c r="B170" s="557"/>
      <c r="C170" s="558"/>
      <c r="D170" s="503"/>
      <c r="E170" s="550"/>
      <c r="F170" s="563"/>
      <c r="G170" s="554"/>
    </row>
    <row r="171" spans="2:7" ht="27" customHeight="1" thickBot="1">
      <c r="B171" s="496" t="s">
        <v>302</v>
      </c>
      <c r="C171" s="534"/>
      <c r="D171" s="497"/>
      <c r="E171" s="210">
        <f>SUM(E172)</f>
        <v>57299999.390000001</v>
      </c>
      <c r="F171" s="211">
        <v>0</v>
      </c>
      <c r="G171" s="239">
        <f>SUM(E171+F171)</f>
        <v>57299999.390000001</v>
      </c>
    </row>
    <row r="172" spans="2:7" ht="36" customHeight="1" thickBot="1">
      <c r="B172" s="496" t="s">
        <v>363</v>
      </c>
      <c r="C172" s="497"/>
      <c r="D172" s="105"/>
      <c r="E172" s="219">
        <f>SUM(E173)</f>
        <v>57299999.390000001</v>
      </c>
      <c r="F172" s="220">
        <v>0</v>
      </c>
      <c r="G172" s="231">
        <f>SUM(E172+F172)</f>
        <v>57299999.390000001</v>
      </c>
    </row>
    <row r="173" spans="2:7" ht="22.5" customHeight="1" thickBot="1">
      <c r="B173" s="103"/>
      <c r="C173" s="104">
        <v>40000</v>
      </c>
      <c r="D173" s="105" t="s">
        <v>43</v>
      </c>
      <c r="E173" s="219">
        <v>57299999.390000001</v>
      </c>
      <c r="F173" s="220">
        <v>0</v>
      </c>
      <c r="G173" s="231">
        <f>SUM(E173+F173)</f>
        <v>57299999.390000001</v>
      </c>
    </row>
    <row r="174" spans="2:7" ht="28.5" customHeight="1" thickBot="1">
      <c r="B174" s="565" t="s">
        <v>270</v>
      </c>
      <c r="C174" s="566"/>
      <c r="D174" s="566"/>
      <c r="E174" s="253">
        <f>SUM(E175)</f>
        <v>338798989.19999999</v>
      </c>
      <c r="F174" s="255">
        <f>SUM(F175)</f>
        <v>210000</v>
      </c>
      <c r="G174" s="285">
        <f>SUM(E174+F174)</f>
        <v>339008989.19999999</v>
      </c>
    </row>
    <row r="175" spans="2:7" ht="11.25" customHeight="1">
      <c r="B175" s="498" t="s">
        <v>228</v>
      </c>
      <c r="C175" s="499"/>
      <c r="D175" s="574"/>
      <c r="E175" s="504">
        <f>SUM(E177+E179)</f>
        <v>338798989.19999999</v>
      </c>
      <c r="F175" s="551">
        <f>SUM(F177+F179)</f>
        <v>210000</v>
      </c>
      <c r="G175" s="520">
        <f>SUM(E175+F175)</f>
        <v>339008989.19999999</v>
      </c>
    </row>
    <row r="176" spans="2:7" ht="32.25" customHeight="1" thickBot="1">
      <c r="B176" s="500"/>
      <c r="C176" s="501"/>
      <c r="D176" s="575"/>
      <c r="E176" s="505"/>
      <c r="F176" s="552"/>
      <c r="G176" s="521"/>
    </row>
    <row r="177" spans="2:7" ht="11.25" customHeight="1">
      <c r="B177" s="508"/>
      <c r="C177" s="510">
        <v>40000</v>
      </c>
      <c r="D177" s="512" t="s">
        <v>43</v>
      </c>
      <c r="E177" s="514">
        <v>338096957.19999999</v>
      </c>
      <c r="F177" s="548">
        <v>210000</v>
      </c>
      <c r="G177" s="553">
        <f>SUM(E177+F177)</f>
        <v>338306957.19999999</v>
      </c>
    </row>
    <row r="178" spans="2:7" ht="21" customHeight="1">
      <c r="B178" s="537"/>
      <c r="C178" s="538"/>
      <c r="D178" s="528"/>
      <c r="E178" s="518"/>
      <c r="F178" s="560"/>
      <c r="G178" s="556"/>
    </row>
    <row r="179" spans="2:7" ht="11.25" customHeight="1">
      <c r="B179" s="537"/>
      <c r="C179" s="538">
        <v>50000</v>
      </c>
      <c r="D179" s="528" t="s">
        <v>54</v>
      </c>
      <c r="E179" s="518">
        <v>702032</v>
      </c>
      <c r="F179" s="560">
        <v>0</v>
      </c>
      <c r="G179" s="556">
        <f>SUM(E179+F179)</f>
        <v>702032</v>
      </c>
    </row>
    <row r="180" spans="2:7">
      <c r="B180" s="537"/>
      <c r="C180" s="538"/>
      <c r="D180" s="528"/>
      <c r="E180" s="518"/>
      <c r="F180" s="560"/>
      <c r="G180" s="556"/>
    </row>
    <row r="181" spans="2:7">
      <c r="B181" s="537"/>
      <c r="C181" s="538"/>
      <c r="D181" s="528"/>
      <c r="E181" s="518"/>
      <c r="F181" s="560"/>
      <c r="G181" s="556"/>
    </row>
    <row r="182" spans="2:7" ht="12" thickBot="1">
      <c r="B182" s="537"/>
      <c r="C182" s="538"/>
      <c r="D182" s="528"/>
      <c r="E182" s="518"/>
      <c r="F182" s="560"/>
      <c r="G182" s="556"/>
    </row>
    <row r="183" spans="2:7" ht="27.75" customHeight="1" thickBot="1">
      <c r="B183" s="565" t="s">
        <v>229</v>
      </c>
      <c r="C183" s="566"/>
      <c r="D183" s="566"/>
      <c r="E183" s="253">
        <f>SUM(E184+E187+E191+E193+E195+E199+E201+E203+E206+E208+E210+E212+E214+E216+E218+E220)</f>
        <v>167639417.62000003</v>
      </c>
      <c r="F183" s="253">
        <f>SUM(F184+F187+F191+F193+F195+F199+F201+F203+F206)</f>
        <v>0</v>
      </c>
      <c r="G183" s="254">
        <f>SUM(E183+F183)</f>
        <v>167639417.62000003</v>
      </c>
    </row>
    <row r="184" spans="2:7" ht="57" customHeight="1" thickBot="1">
      <c r="B184" s="591" t="s">
        <v>364</v>
      </c>
      <c r="C184" s="592"/>
      <c r="D184" s="163"/>
      <c r="E184" s="204">
        <f>SUM(E185)</f>
        <v>25974367.629999999</v>
      </c>
      <c r="F184" s="205">
        <v>0</v>
      </c>
      <c r="G184" s="206">
        <f>SUM(E184+F184)</f>
        <v>25974367.629999999</v>
      </c>
    </row>
    <row r="185" spans="2:7" ht="11.25" customHeight="1">
      <c r="B185" s="508"/>
      <c r="C185" s="510">
        <v>40000</v>
      </c>
      <c r="D185" s="512" t="s">
        <v>43</v>
      </c>
      <c r="E185" s="514">
        <v>25974367.629999999</v>
      </c>
      <c r="F185" s="548">
        <v>0</v>
      </c>
      <c r="G185" s="553">
        <f>SUM(E185+F185)</f>
        <v>25974367.629999999</v>
      </c>
    </row>
    <row r="186" spans="2:7" ht="22.5" customHeight="1" thickBot="1">
      <c r="B186" s="509"/>
      <c r="C186" s="511"/>
      <c r="D186" s="513"/>
      <c r="E186" s="515"/>
      <c r="F186" s="549"/>
      <c r="G186" s="555"/>
    </row>
    <row r="187" spans="2:7" ht="46.5" customHeight="1" thickBot="1">
      <c r="B187" s="496" t="s">
        <v>365</v>
      </c>
      <c r="C187" s="497"/>
      <c r="D187" s="158"/>
      <c r="E187" s="207">
        <f>SUM(E188)</f>
        <v>34992884.490000002</v>
      </c>
      <c r="F187" s="208">
        <v>0</v>
      </c>
      <c r="G187" s="209">
        <f>SUM(E187+F187)</f>
        <v>34992884.490000002</v>
      </c>
    </row>
    <row r="188" spans="2:7" ht="11.25" customHeight="1">
      <c r="B188" s="508"/>
      <c r="C188" s="510">
        <v>40000</v>
      </c>
      <c r="D188" s="512" t="s">
        <v>43</v>
      </c>
      <c r="E188" s="514">
        <v>34992884.490000002</v>
      </c>
      <c r="F188" s="548">
        <v>0</v>
      </c>
      <c r="G188" s="553">
        <f>SUM(E188+F188)</f>
        <v>34992884.490000002</v>
      </c>
    </row>
    <row r="189" spans="2:7">
      <c r="B189" s="537"/>
      <c r="C189" s="538"/>
      <c r="D189" s="528"/>
      <c r="E189" s="518"/>
      <c r="F189" s="560"/>
      <c r="G189" s="556"/>
    </row>
    <row r="190" spans="2:7" ht="22.5" customHeight="1" thickBot="1">
      <c r="B190" s="509"/>
      <c r="C190" s="511"/>
      <c r="D190" s="513"/>
      <c r="E190" s="515"/>
      <c r="F190" s="549"/>
      <c r="G190" s="555"/>
    </row>
    <row r="191" spans="2:7" ht="31.5" customHeight="1" thickBot="1">
      <c r="B191" s="496" t="s">
        <v>366</v>
      </c>
      <c r="C191" s="497"/>
      <c r="D191" s="158"/>
      <c r="E191" s="207">
        <f>SUM(E192)</f>
        <v>0</v>
      </c>
      <c r="F191" s="208">
        <v>0</v>
      </c>
      <c r="G191" s="209">
        <v>0</v>
      </c>
    </row>
    <row r="192" spans="2:7" ht="23.25" thickBot="1">
      <c r="B192" s="155"/>
      <c r="C192" s="156">
        <v>40000</v>
      </c>
      <c r="D192" s="157" t="s">
        <v>43</v>
      </c>
      <c r="E192" s="216">
        <v>0</v>
      </c>
      <c r="F192" s="227">
        <v>0</v>
      </c>
      <c r="G192" s="218">
        <f>SUM(E192+F192)</f>
        <v>0</v>
      </c>
    </row>
    <row r="193" spans="2:7" ht="24.75" customHeight="1" thickBot="1">
      <c r="B193" s="526" t="s">
        <v>271</v>
      </c>
      <c r="C193" s="527"/>
      <c r="D193" s="159"/>
      <c r="E193" s="207">
        <f>SUM(E194)</f>
        <v>0</v>
      </c>
      <c r="F193" s="240">
        <v>0</v>
      </c>
      <c r="G193" s="222">
        <v>0</v>
      </c>
    </row>
    <row r="194" spans="2:7" ht="23.25" thickBot="1">
      <c r="B194" s="164"/>
      <c r="C194" s="165">
        <v>40000</v>
      </c>
      <c r="D194" s="157" t="s">
        <v>43</v>
      </c>
      <c r="E194" s="216">
        <v>0</v>
      </c>
      <c r="F194" s="227">
        <v>0</v>
      </c>
      <c r="G194" s="218">
        <v>0</v>
      </c>
    </row>
    <row r="195" spans="2:7" ht="11.25" customHeight="1">
      <c r="B195" s="498" t="s">
        <v>383</v>
      </c>
      <c r="C195" s="499"/>
      <c r="D195" s="502"/>
      <c r="E195" s="504">
        <f>SUM(E197)</f>
        <v>4977000</v>
      </c>
      <c r="F195" s="504">
        <f>SUM(F197)</f>
        <v>0</v>
      </c>
      <c r="G195" s="520">
        <v>1547971.16</v>
      </c>
    </row>
    <row r="196" spans="2:7" ht="35.25" customHeight="1" thickBot="1">
      <c r="B196" s="500"/>
      <c r="C196" s="501"/>
      <c r="D196" s="503"/>
      <c r="E196" s="505"/>
      <c r="F196" s="505"/>
      <c r="G196" s="521"/>
    </row>
    <row r="197" spans="2:7" ht="11.25" customHeight="1">
      <c r="B197" s="508"/>
      <c r="C197" s="510">
        <v>40000</v>
      </c>
      <c r="D197" s="512" t="s">
        <v>43</v>
      </c>
      <c r="E197" s="514">
        <v>4977000</v>
      </c>
      <c r="F197" s="548">
        <v>0</v>
      </c>
      <c r="G197" s="553">
        <v>1547971.16</v>
      </c>
    </row>
    <row r="198" spans="2:7" ht="22.5" customHeight="1" thickBot="1">
      <c r="B198" s="537"/>
      <c r="C198" s="538"/>
      <c r="D198" s="528"/>
      <c r="E198" s="518"/>
      <c r="F198" s="560"/>
      <c r="G198" s="556"/>
    </row>
    <row r="199" spans="2:7" ht="36" customHeight="1" thickBot="1">
      <c r="B199" s="526" t="s">
        <v>384</v>
      </c>
      <c r="C199" s="527"/>
      <c r="D199" s="105"/>
      <c r="E199" s="210">
        <f>SUM(E200)</f>
        <v>17131976.210000001</v>
      </c>
      <c r="F199" s="210">
        <f>SUM(F200)</f>
        <v>0</v>
      </c>
      <c r="G199" s="212">
        <f t="shared" ref="G199:G205" si="6">SUM(E199+F199)</f>
        <v>17131976.210000001</v>
      </c>
    </row>
    <row r="200" spans="2:7" ht="22.5" customHeight="1" thickBot="1">
      <c r="B200" s="103"/>
      <c r="C200" s="104">
        <v>40000</v>
      </c>
      <c r="D200" s="105" t="s">
        <v>43</v>
      </c>
      <c r="E200" s="219">
        <v>17131976.210000001</v>
      </c>
      <c r="F200" s="220">
        <v>0</v>
      </c>
      <c r="G200" s="212">
        <f t="shared" si="6"/>
        <v>17131976.210000001</v>
      </c>
    </row>
    <row r="201" spans="2:7" ht="58.5" customHeight="1" thickBot="1">
      <c r="B201" s="496" t="s">
        <v>548</v>
      </c>
      <c r="C201" s="497"/>
      <c r="D201" s="105"/>
      <c r="E201" s="210">
        <f>SUM(E202)</f>
        <v>15811962.960000001</v>
      </c>
      <c r="F201" s="211">
        <v>0</v>
      </c>
      <c r="G201" s="212">
        <f t="shared" si="6"/>
        <v>15811962.960000001</v>
      </c>
    </row>
    <row r="202" spans="2:7" ht="22.5" customHeight="1" thickBot="1">
      <c r="B202" s="103"/>
      <c r="C202" s="104">
        <v>40000</v>
      </c>
      <c r="D202" s="105" t="s">
        <v>43</v>
      </c>
      <c r="E202" s="219">
        <v>15811962.960000001</v>
      </c>
      <c r="F202" s="220">
        <v>0</v>
      </c>
      <c r="G202" s="212">
        <f t="shared" si="6"/>
        <v>15811962.960000001</v>
      </c>
    </row>
    <row r="203" spans="2:7" ht="22.5" customHeight="1" thickBot="1">
      <c r="B203" s="526" t="s">
        <v>549</v>
      </c>
      <c r="C203" s="527"/>
      <c r="D203" s="136"/>
      <c r="E203" s="210">
        <f>SUM(E204+E205)</f>
        <v>25029799.640000001</v>
      </c>
      <c r="F203" s="220"/>
      <c r="G203" s="212">
        <f t="shared" si="6"/>
        <v>25029799.640000001</v>
      </c>
    </row>
    <row r="204" spans="2:7" ht="22.5" customHeight="1" thickBot="1">
      <c r="B204" s="103"/>
      <c r="C204" s="104">
        <v>40000</v>
      </c>
      <c r="D204" s="105" t="s">
        <v>43</v>
      </c>
      <c r="E204" s="219">
        <v>2194592.44</v>
      </c>
      <c r="F204" s="220">
        <v>0</v>
      </c>
      <c r="G204" s="212">
        <f t="shared" si="6"/>
        <v>2194592.44</v>
      </c>
    </row>
    <row r="205" spans="2:7" ht="22.5" customHeight="1" thickBot="1">
      <c r="B205" s="197"/>
      <c r="C205" s="203">
        <v>50000</v>
      </c>
      <c r="D205" s="105" t="s">
        <v>54</v>
      </c>
      <c r="E205" s="219">
        <v>22835207.199999999</v>
      </c>
      <c r="F205" s="220">
        <v>0</v>
      </c>
      <c r="G205" s="212">
        <f t="shared" si="6"/>
        <v>22835207.199999999</v>
      </c>
    </row>
    <row r="206" spans="2:7" ht="22.5" customHeight="1" thickBot="1">
      <c r="B206" s="526" t="s">
        <v>550</v>
      </c>
      <c r="C206" s="527"/>
      <c r="D206" s="136"/>
      <c r="E206" s="210">
        <f>SUM(E207)</f>
        <v>429000</v>
      </c>
      <c r="F206" s="211"/>
      <c r="G206" s="212">
        <f t="shared" ref="G206" si="7">SUM(E206+F206)</f>
        <v>429000</v>
      </c>
    </row>
    <row r="207" spans="2:7" ht="26.25" customHeight="1" thickBot="1">
      <c r="B207" s="103"/>
      <c r="C207" s="104">
        <v>40000</v>
      </c>
      <c r="D207" s="105" t="s">
        <v>43</v>
      </c>
      <c r="E207" s="219">
        <v>429000</v>
      </c>
      <c r="F207" s="220">
        <v>0</v>
      </c>
      <c r="G207" s="212">
        <f>SUM(E207+F207)</f>
        <v>429000</v>
      </c>
    </row>
    <row r="208" spans="2:7" ht="22.5" customHeight="1" thickBot="1">
      <c r="B208" s="526" t="s">
        <v>551</v>
      </c>
      <c r="C208" s="527"/>
      <c r="D208" s="105"/>
      <c r="E208" s="210">
        <f>SUM(E209)</f>
        <v>437990</v>
      </c>
      <c r="F208" s="210">
        <f>SUM(F209)</f>
        <v>0</v>
      </c>
      <c r="G208" s="210">
        <f>SUM(G209)</f>
        <v>437990</v>
      </c>
    </row>
    <row r="209" spans="2:7" ht="22.5" customHeight="1" thickBot="1">
      <c r="B209" s="103"/>
      <c r="C209" s="104">
        <v>40000</v>
      </c>
      <c r="D209" s="105" t="s">
        <v>43</v>
      </c>
      <c r="E209" s="219">
        <v>437990</v>
      </c>
      <c r="F209" s="220">
        <v>0</v>
      </c>
      <c r="G209" s="212">
        <f>SUM(E209+F209)</f>
        <v>437990</v>
      </c>
    </row>
    <row r="210" spans="2:7" ht="44.25" customHeight="1" thickBot="1">
      <c r="B210" s="526" t="s">
        <v>552</v>
      </c>
      <c r="C210" s="527"/>
      <c r="D210" s="105"/>
      <c r="E210" s="210">
        <f>SUM(E211)</f>
        <v>778206.4</v>
      </c>
      <c r="F210" s="210">
        <f>SUM(F211)</f>
        <v>0</v>
      </c>
      <c r="G210" s="210">
        <f>SUM(G211)</f>
        <v>778206.4</v>
      </c>
    </row>
    <row r="211" spans="2:7" ht="22.5" customHeight="1" thickBot="1">
      <c r="B211" s="103"/>
      <c r="C211" s="104">
        <v>40000</v>
      </c>
      <c r="D211" s="105" t="s">
        <v>43</v>
      </c>
      <c r="E211" s="219">
        <v>778206.4</v>
      </c>
      <c r="F211" s="220">
        <v>0</v>
      </c>
      <c r="G211" s="212">
        <f t="shared" ref="G211:G225" si="8">SUM(E211+F211)</f>
        <v>778206.4</v>
      </c>
    </row>
    <row r="212" spans="2:7" ht="22.5" customHeight="1" thickBot="1">
      <c r="B212" s="526" t="s">
        <v>553</v>
      </c>
      <c r="C212" s="527"/>
      <c r="D212" s="105"/>
      <c r="E212" s="210">
        <f>SUM(E213)</f>
        <v>11768540.970000001</v>
      </c>
      <c r="F212" s="210">
        <f>SUM(F213)</f>
        <v>0</v>
      </c>
      <c r="G212" s="212">
        <f t="shared" si="8"/>
        <v>11768540.970000001</v>
      </c>
    </row>
    <row r="213" spans="2:7" ht="22.5" customHeight="1" thickBot="1">
      <c r="B213" s="103"/>
      <c r="C213" s="104">
        <v>40000</v>
      </c>
      <c r="D213" s="105" t="s">
        <v>43</v>
      </c>
      <c r="E213" s="219">
        <v>11768540.970000001</v>
      </c>
      <c r="F213" s="220">
        <v>0</v>
      </c>
      <c r="G213" s="213">
        <f t="shared" si="8"/>
        <v>11768540.970000001</v>
      </c>
    </row>
    <row r="214" spans="2:7" ht="22.5" customHeight="1" thickBot="1">
      <c r="B214" s="526" t="s">
        <v>509</v>
      </c>
      <c r="C214" s="527"/>
      <c r="D214" s="105"/>
      <c r="E214" s="210">
        <f>SUM(E215)</f>
        <v>12634996.26</v>
      </c>
      <c r="F214" s="210">
        <f>SUM(F215)</f>
        <v>0</v>
      </c>
      <c r="G214" s="252">
        <f t="shared" si="8"/>
        <v>12634996.26</v>
      </c>
    </row>
    <row r="215" spans="2:7" ht="22.5" customHeight="1" thickBot="1">
      <c r="B215" s="103"/>
      <c r="C215" s="104">
        <v>40000</v>
      </c>
      <c r="D215" s="105" t="s">
        <v>43</v>
      </c>
      <c r="E215" s="219">
        <v>12634996.26</v>
      </c>
      <c r="F215" s="220">
        <v>0</v>
      </c>
      <c r="G215" s="213">
        <f t="shared" si="8"/>
        <v>12634996.26</v>
      </c>
    </row>
    <row r="216" spans="2:7" ht="22.5" customHeight="1" thickBot="1">
      <c r="B216" s="526" t="s">
        <v>510</v>
      </c>
      <c r="C216" s="527"/>
      <c r="D216" s="105"/>
      <c r="E216" s="210">
        <f>SUM(E217)</f>
        <v>6013626.2300000004</v>
      </c>
      <c r="F216" s="210">
        <f>SUM(F217)</f>
        <v>0</v>
      </c>
      <c r="G216" s="252">
        <f t="shared" si="8"/>
        <v>6013626.2300000004</v>
      </c>
    </row>
    <row r="217" spans="2:7" ht="22.5" customHeight="1" thickBot="1">
      <c r="B217" s="103"/>
      <c r="C217" s="104">
        <v>40000</v>
      </c>
      <c r="D217" s="105" t="s">
        <v>43</v>
      </c>
      <c r="E217" s="219">
        <v>6013626.2300000004</v>
      </c>
      <c r="F217" s="220">
        <v>0</v>
      </c>
      <c r="G217" s="213">
        <f t="shared" si="8"/>
        <v>6013626.2300000004</v>
      </c>
    </row>
    <row r="218" spans="2:7" ht="22.5" customHeight="1" thickBot="1">
      <c r="B218" s="526" t="s">
        <v>511</v>
      </c>
      <c r="C218" s="527"/>
      <c r="D218" s="105"/>
      <c r="E218" s="210">
        <f>SUM(E219)</f>
        <v>4406898.4000000004</v>
      </c>
      <c r="F218" s="210">
        <f>SUM(F219)</f>
        <v>0</v>
      </c>
      <c r="G218" s="252">
        <f t="shared" si="8"/>
        <v>4406898.4000000004</v>
      </c>
    </row>
    <row r="219" spans="2:7" ht="22.5" customHeight="1" thickBot="1">
      <c r="B219" s="103"/>
      <c r="C219" s="104">
        <v>40000</v>
      </c>
      <c r="D219" s="105" t="s">
        <v>43</v>
      </c>
      <c r="E219" s="219">
        <v>4406898.4000000004</v>
      </c>
      <c r="F219" s="220">
        <v>0</v>
      </c>
      <c r="G219" s="213">
        <f t="shared" si="8"/>
        <v>4406898.4000000004</v>
      </c>
    </row>
    <row r="220" spans="2:7" ht="37.5" customHeight="1" thickBot="1">
      <c r="B220" s="526" t="s">
        <v>512</v>
      </c>
      <c r="C220" s="527"/>
      <c r="D220" s="105"/>
      <c r="E220" s="210">
        <f>SUM(E221)</f>
        <v>7252168.4299999997</v>
      </c>
      <c r="F220" s="210">
        <f>SUM(F221)</f>
        <v>0</v>
      </c>
      <c r="G220" s="252">
        <f t="shared" si="8"/>
        <v>7252168.4299999997</v>
      </c>
    </row>
    <row r="221" spans="2:7" ht="22.5" customHeight="1" thickBot="1">
      <c r="B221" s="103"/>
      <c r="C221" s="104">
        <v>40000</v>
      </c>
      <c r="D221" s="105" t="s">
        <v>43</v>
      </c>
      <c r="E221" s="219">
        <v>7252168.4299999997</v>
      </c>
      <c r="F221" s="220">
        <v>0</v>
      </c>
      <c r="G221" s="213">
        <f t="shared" si="8"/>
        <v>7252168.4299999997</v>
      </c>
    </row>
    <row r="222" spans="2:7" ht="40.5" customHeight="1" thickBot="1">
      <c r="B222" s="565" t="s">
        <v>303</v>
      </c>
      <c r="C222" s="566"/>
      <c r="D222" s="566"/>
      <c r="E222" s="253">
        <f>SUM(E223)</f>
        <v>3921101.6</v>
      </c>
      <c r="F222" s="255">
        <v>0</v>
      </c>
      <c r="G222" s="256">
        <f t="shared" si="8"/>
        <v>3921101.6</v>
      </c>
    </row>
    <row r="223" spans="2:7" ht="57" customHeight="1" thickBot="1">
      <c r="B223" s="496" t="s">
        <v>368</v>
      </c>
      <c r="C223" s="497"/>
      <c r="D223" s="158"/>
      <c r="E223" s="221">
        <f>SUM(E224)</f>
        <v>3921101.6</v>
      </c>
      <c r="F223" s="241">
        <v>0</v>
      </c>
      <c r="G223" s="222">
        <f t="shared" si="8"/>
        <v>3921101.6</v>
      </c>
    </row>
    <row r="224" spans="2:7" ht="18.75" customHeight="1" thickBot="1">
      <c r="B224" s="155"/>
      <c r="C224" s="156">
        <v>40000</v>
      </c>
      <c r="D224" s="157" t="s">
        <v>43</v>
      </c>
      <c r="E224" s="216">
        <v>3921101.6</v>
      </c>
      <c r="F224" s="217">
        <v>0</v>
      </c>
      <c r="G224" s="218">
        <f t="shared" si="8"/>
        <v>3921101.6</v>
      </c>
    </row>
    <row r="225" spans="2:7" ht="52.5" customHeight="1" thickBot="1">
      <c r="B225" s="565" t="s">
        <v>304</v>
      </c>
      <c r="C225" s="566"/>
      <c r="D225" s="566"/>
      <c r="E225" s="253">
        <f>SUM(E226)</f>
        <v>3120655.28</v>
      </c>
      <c r="F225" s="255">
        <v>0</v>
      </c>
      <c r="G225" s="256">
        <f t="shared" si="8"/>
        <v>3120655.28</v>
      </c>
    </row>
    <row r="226" spans="2:7" ht="11.25" customHeight="1">
      <c r="B226" s="498" t="s">
        <v>385</v>
      </c>
      <c r="C226" s="499"/>
      <c r="D226" s="502"/>
      <c r="E226" s="573">
        <f>SUM(E229+E231)</f>
        <v>3120655.28</v>
      </c>
      <c r="F226" s="571">
        <v>0</v>
      </c>
      <c r="G226" s="572">
        <v>757733</v>
      </c>
    </row>
    <row r="227" spans="2:7">
      <c r="B227" s="567"/>
      <c r="C227" s="568"/>
      <c r="D227" s="528"/>
      <c r="E227" s="518"/>
      <c r="F227" s="560"/>
      <c r="G227" s="556"/>
    </row>
    <row r="228" spans="2:7" ht="30" customHeight="1" thickBot="1">
      <c r="B228" s="500"/>
      <c r="C228" s="501"/>
      <c r="D228" s="503"/>
      <c r="E228" s="550"/>
      <c r="F228" s="563"/>
      <c r="G228" s="554"/>
    </row>
    <row r="229" spans="2:7" ht="11.25" customHeight="1">
      <c r="B229" s="508"/>
      <c r="C229" s="510">
        <v>40000</v>
      </c>
      <c r="D229" s="512" t="s">
        <v>43</v>
      </c>
      <c r="E229" s="514">
        <v>469712.4</v>
      </c>
      <c r="F229" s="548">
        <v>0</v>
      </c>
      <c r="G229" s="553">
        <f>SUM(E229+F229)</f>
        <v>469712.4</v>
      </c>
    </row>
    <row r="230" spans="2:7">
      <c r="B230" s="537"/>
      <c r="C230" s="538"/>
      <c r="D230" s="528"/>
      <c r="E230" s="518"/>
      <c r="F230" s="560"/>
      <c r="G230" s="556"/>
    </row>
    <row r="231" spans="2:7" ht="11.25" customHeight="1">
      <c r="B231" s="537"/>
      <c r="C231" s="538">
        <v>50000</v>
      </c>
      <c r="D231" s="528" t="s">
        <v>138</v>
      </c>
      <c r="E231" s="518">
        <v>2650942.88</v>
      </c>
      <c r="F231" s="560">
        <v>0</v>
      </c>
      <c r="G231" s="556">
        <f>SUM(E231+F231)</f>
        <v>2650942.88</v>
      </c>
    </row>
    <row r="232" spans="2:7">
      <c r="B232" s="537"/>
      <c r="C232" s="538"/>
      <c r="D232" s="528"/>
      <c r="E232" s="518"/>
      <c r="F232" s="560"/>
      <c r="G232" s="556"/>
    </row>
    <row r="233" spans="2:7" ht="12" thickBot="1">
      <c r="B233" s="557"/>
      <c r="C233" s="558"/>
      <c r="D233" s="503"/>
      <c r="E233" s="550"/>
      <c r="F233" s="563"/>
      <c r="G233" s="554"/>
    </row>
    <row r="234" spans="2:7" ht="40.5" customHeight="1" thickBot="1">
      <c r="B234" s="561" t="s">
        <v>233</v>
      </c>
      <c r="C234" s="562"/>
      <c r="D234" s="562"/>
      <c r="E234" s="207">
        <f>SUM(E235+E239+E241)</f>
        <v>14357646.559999999</v>
      </c>
      <c r="F234" s="208">
        <v>0</v>
      </c>
      <c r="G234" s="209">
        <f>SUM(E234+F234)</f>
        <v>14357646.559999999</v>
      </c>
    </row>
    <row r="235" spans="2:7" ht="57" customHeight="1" thickBot="1">
      <c r="B235" s="496" t="s">
        <v>305</v>
      </c>
      <c r="C235" s="497"/>
      <c r="D235" s="159"/>
      <c r="E235" s="207">
        <f>SUM(E236)</f>
        <v>10258159.689999999</v>
      </c>
      <c r="F235" s="208">
        <v>0</v>
      </c>
      <c r="G235" s="209">
        <f>SUM(E235+F235)</f>
        <v>10258159.689999999</v>
      </c>
    </row>
    <row r="236" spans="2:7" ht="11.25" customHeight="1">
      <c r="B236" s="508"/>
      <c r="C236" s="510">
        <v>40000</v>
      </c>
      <c r="D236" s="512" t="s">
        <v>43</v>
      </c>
      <c r="E236" s="514">
        <v>10258159.689999999</v>
      </c>
      <c r="F236" s="548">
        <v>0</v>
      </c>
      <c r="G236" s="553">
        <f>SUM(E236+F236)</f>
        <v>10258159.689999999</v>
      </c>
    </row>
    <row r="237" spans="2:7">
      <c r="B237" s="537"/>
      <c r="C237" s="538"/>
      <c r="D237" s="528"/>
      <c r="E237" s="518"/>
      <c r="F237" s="560"/>
      <c r="G237" s="556"/>
    </row>
    <row r="238" spans="2:7" ht="12" thickBot="1">
      <c r="B238" s="509"/>
      <c r="C238" s="511"/>
      <c r="D238" s="513"/>
      <c r="E238" s="515"/>
      <c r="F238" s="549"/>
      <c r="G238" s="555"/>
    </row>
    <row r="239" spans="2:7" ht="32.25" customHeight="1" thickBot="1">
      <c r="B239" s="496" t="s">
        <v>436</v>
      </c>
      <c r="C239" s="497"/>
      <c r="D239" s="159"/>
      <c r="E239" s="207">
        <f>SUM(E240)</f>
        <v>2800000</v>
      </c>
      <c r="F239" s="208">
        <v>0</v>
      </c>
      <c r="G239" s="209">
        <f t="shared" ref="G239:G244" si="9">SUM(E239+F239)</f>
        <v>2800000</v>
      </c>
    </row>
    <row r="240" spans="2:7" ht="34.5" thickBot="1">
      <c r="B240" s="103"/>
      <c r="C240" s="104">
        <v>50000</v>
      </c>
      <c r="D240" s="105" t="s">
        <v>54</v>
      </c>
      <c r="E240" s="219">
        <v>2800000</v>
      </c>
      <c r="F240" s="220">
        <v>0</v>
      </c>
      <c r="G240" s="213">
        <f t="shared" si="9"/>
        <v>2800000</v>
      </c>
    </row>
    <row r="241" spans="2:7" ht="25.5" customHeight="1" thickBot="1">
      <c r="B241" s="526" t="s">
        <v>437</v>
      </c>
      <c r="C241" s="527"/>
      <c r="D241" s="159"/>
      <c r="E241" s="207">
        <f>SUM(E242+E243)</f>
        <v>1299486.8700000001</v>
      </c>
      <c r="F241" s="208"/>
      <c r="G241" s="212">
        <f t="shared" si="9"/>
        <v>1299486.8700000001</v>
      </c>
    </row>
    <row r="242" spans="2:7" ht="22.5">
      <c r="B242" s="247"/>
      <c r="C242" s="248">
        <v>40000</v>
      </c>
      <c r="D242" s="202" t="s">
        <v>43</v>
      </c>
      <c r="E242" s="234">
        <v>563124.87</v>
      </c>
      <c r="F242" s="235">
        <v>0</v>
      </c>
      <c r="G242" s="236">
        <f t="shared" si="9"/>
        <v>563124.87</v>
      </c>
    </row>
    <row r="243" spans="2:7" ht="34.5" thickBot="1">
      <c r="B243" s="155"/>
      <c r="C243" s="156">
        <v>50000</v>
      </c>
      <c r="D243" s="157" t="s">
        <v>54</v>
      </c>
      <c r="E243" s="216">
        <v>736362</v>
      </c>
      <c r="F243" s="217">
        <v>0</v>
      </c>
      <c r="G243" s="213">
        <f t="shared" si="9"/>
        <v>736362</v>
      </c>
    </row>
    <row r="244" spans="2:7" ht="40.5" customHeight="1" thickBot="1">
      <c r="B244" s="578" t="s">
        <v>307</v>
      </c>
      <c r="C244" s="579"/>
      <c r="D244" s="579"/>
      <c r="E244" s="242">
        <f>SUM(E245+E252+E254)</f>
        <v>81222941.63000001</v>
      </c>
      <c r="F244" s="245">
        <v>1334000</v>
      </c>
      <c r="G244" s="244">
        <f t="shared" si="9"/>
        <v>82556941.63000001</v>
      </c>
    </row>
    <row r="245" spans="2:7" ht="11.25" customHeight="1">
      <c r="B245" s="498" t="s">
        <v>236</v>
      </c>
      <c r="C245" s="499"/>
      <c r="D245" s="502"/>
      <c r="E245" s="504">
        <f>SUM(E247+E249)</f>
        <v>77672941.63000001</v>
      </c>
      <c r="F245" s="564">
        <v>1334000</v>
      </c>
      <c r="G245" s="506">
        <v>20498026.890000001</v>
      </c>
    </row>
    <row r="246" spans="2:7" ht="33.75" customHeight="1" thickBot="1">
      <c r="B246" s="500"/>
      <c r="C246" s="501"/>
      <c r="D246" s="503"/>
      <c r="E246" s="505"/>
      <c r="F246" s="552"/>
      <c r="G246" s="507"/>
    </row>
    <row r="247" spans="2:7" ht="11.25" customHeight="1">
      <c r="B247" s="508"/>
      <c r="C247" s="510">
        <v>40000</v>
      </c>
      <c r="D247" s="512" t="s">
        <v>43</v>
      </c>
      <c r="E247" s="514">
        <v>72529531.510000005</v>
      </c>
      <c r="F247" s="548">
        <v>0</v>
      </c>
      <c r="G247" s="516">
        <f>SUM(E247+F247)</f>
        <v>72529531.510000005</v>
      </c>
    </row>
    <row r="248" spans="2:7" ht="22.5" customHeight="1">
      <c r="B248" s="537"/>
      <c r="C248" s="538"/>
      <c r="D248" s="528"/>
      <c r="E248" s="518"/>
      <c r="F248" s="560"/>
      <c r="G248" s="519"/>
    </row>
    <row r="249" spans="2:7" ht="11.25" customHeight="1">
      <c r="B249" s="537"/>
      <c r="C249" s="538">
        <v>50000</v>
      </c>
      <c r="D249" s="528" t="s">
        <v>54</v>
      </c>
      <c r="E249" s="518">
        <v>5143410.12</v>
      </c>
      <c r="F249" s="560">
        <v>0</v>
      </c>
      <c r="G249" s="556">
        <f>SUM(E249+F249)</f>
        <v>5143410.12</v>
      </c>
    </row>
    <row r="250" spans="2:7">
      <c r="B250" s="537"/>
      <c r="C250" s="538"/>
      <c r="D250" s="528"/>
      <c r="E250" s="518"/>
      <c r="F250" s="560"/>
      <c r="G250" s="556"/>
    </row>
    <row r="251" spans="2:7" ht="24.75" customHeight="1" thickBot="1">
      <c r="B251" s="509"/>
      <c r="C251" s="511"/>
      <c r="D251" s="513"/>
      <c r="E251" s="515"/>
      <c r="F251" s="549"/>
      <c r="G251" s="555"/>
    </row>
    <row r="252" spans="2:7" ht="51" customHeight="1" thickBot="1">
      <c r="B252" s="496" t="s">
        <v>237</v>
      </c>
      <c r="C252" s="497"/>
      <c r="D252" s="159"/>
      <c r="E252" s="207">
        <f>SUM(E253)</f>
        <v>3350000</v>
      </c>
      <c r="F252" s="208">
        <v>0</v>
      </c>
      <c r="G252" s="209">
        <f t="shared" ref="G252:G258" si="10">SUM(E252+F252)</f>
        <v>3350000</v>
      </c>
    </row>
    <row r="253" spans="2:7" ht="24.75" customHeight="1" thickBot="1">
      <c r="B253" s="103"/>
      <c r="C253" s="104">
        <v>40000</v>
      </c>
      <c r="D253" s="105" t="s">
        <v>43</v>
      </c>
      <c r="E253" s="219">
        <v>3350000</v>
      </c>
      <c r="F253" s="220">
        <v>0</v>
      </c>
      <c r="G253" s="213">
        <f t="shared" si="10"/>
        <v>3350000</v>
      </c>
    </row>
    <row r="254" spans="2:7" ht="51" customHeight="1" thickBot="1">
      <c r="B254" s="496" t="s">
        <v>513</v>
      </c>
      <c r="C254" s="497"/>
      <c r="D254" s="159"/>
      <c r="E254" s="207">
        <f>SUM(E255)</f>
        <v>200000</v>
      </c>
      <c r="F254" s="208">
        <v>0</v>
      </c>
      <c r="G254" s="209">
        <f t="shared" si="10"/>
        <v>200000</v>
      </c>
    </row>
    <row r="255" spans="2:7" ht="24.75" customHeight="1" thickBot="1">
      <c r="B255" s="103"/>
      <c r="C255" s="104">
        <v>40000</v>
      </c>
      <c r="D255" s="105" t="s">
        <v>43</v>
      </c>
      <c r="E255" s="219">
        <v>200000</v>
      </c>
      <c r="F255" s="220">
        <v>0</v>
      </c>
      <c r="G255" s="213">
        <f t="shared" si="10"/>
        <v>200000</v>
      </c>
    </row>
    <row r="256" spans="2:7" ht="54" customHeight="1" thickBot="1">
      <c r="B256" s="561" t="s">
        <v>309</v>
      </c>
      <c r="C256" s="562"/>
      <c r="D256" s="562"/>
      <c r="E256" s="207">
        <f>SUM(E257)</f>
        <v>12279677.710000001</v>
      </c>
      <c r="F256" s="208">
        <v>0</v>
      </c>
      <c r="G256" s="209">
        <f t="shared" si="10"/>
        <v>12279677.710000001</v>
      </c>
    </row>
    <row r="257" spans="1:7" ht="46.5" customHeight="1" thickBot="1">
      <c r="B257" s="496" t="s">
        <v>241</v>
      </c>
      <c r="C257" s="497"/>
      <c r="D257" s="158"/>
      <c r="E257" s="207">
        <f>SUM(E258)</f>
        <v>12279677.710000001</v>
      </c>
      <c r="F257" s="208">
        <v>0</v>
      </c>
      <c r="G257" s="209">
        <f t="shared" si="10"/>
        <v>12279677.710000001</v>
      </c>
    </row>
    <row r="258" spans="1:7" ht="23.25" thickBot="1">
      <c r="B258" s="103"/>
      <c r="C258" s="104">
        <v>40000</v>
      </c>
      <c r="D258" s="105" t="s">
        <v>43</v>
      </c>
      <c r="E258" s="219">
        <v>12279677.710000001</v>
      </c>
      <c r="F258" s="220">
        <v>0</v>
      </c>
      <c r="G258" s="213">
        <f t="shared" si="10"/>
        <v>12279677.710000001</v>
      </c>
    </row>
    <row r="259" spans="1:7" ht="12" hidden="1" customHeight="1" thickBot="1">
      <c r="B259" s="508"/>
      <c r="C259" s="510"/>
      <c r="D259" s="512"/>
      <c r="E259" s="580"/>
      <c r="F259" s="582"/>
      <c r="G259" s="584"/>
    </row>
    <row r="260" spans="1:7" ht="12" hidden="1" customHeight="1" thickBot="1">
      <c r="B260" s="509"/>
      <c r="C260" s="511"/>
      <c r="D260" s="513"/>
      <c r="E260" s="581"/>
      <c r="F260" s="583"/>
      <c r="G260" s="585"/>
    </row>
    <row r="262" spans="1:7" ht="12.75" customHeight="1">
      <c r="B262" s="570" t="s">
        <v>140</v>
      </c>
      <c r="C262" s="570"/>
      <c r="D262" s="570"/>
      <c r="E262" s="570"/>
      <c r="F262" s="570"/>
      <c r="G262" s="570"/>
    </row>
    <row r="264" spans="1:7" ht="15.75">
      <c r="A264" s="9" t="s">
        <v>141</v>
      </c>
      <c r="B264" s="9"/>
      <c r="C264" s="9"/>
      <c r="D264" s="9"/>
      <c r="E264" s="9"/>
      <c r="F264" s="9"/>
      <c r="G264" s="9"/>
    </row>
    <row r="265" spans="1:7" ht="15.75">
      <c r="A265" s="9" t="s">
        <v>142</v>
      </c>
      <c r="B265" s="9"/>
      <c r="C265" s="9"/>
      <c r="D265" s="9"/>
      <c r="E265" s="9"/>
      <c r="F265" s="9"/>
      <c r="G265" s="9"/>
    </row>
    <row r="266" spans="1:7" ht="15.75">
      <c r="A266" s="9" t="s">
        <v>181</v>
      </c>
      <c r="B266" s="9"/>
      <c r="C266" s="9"/>
      <c r="D266" s="9"/>
      <c r="E266" s="9"/>
      <c r="F266" s="9"/>
      <c r="G266" s="9"/>
    </row>
    <row r="267" spans="1:7">
      <c r="A267" s="88"/>
      <c r="B267" s="88"/>
      <c r="C267" s="88"/>
      <c r="D267" s="88"/>
      <c r="E267" s="88"/>
      <c r="F267" s="88"/>
      <c r="G267" s="88"/>
    </row>
    <row r="268" spans="1:7" ht="12.75" customHeight="1">
      <c r="A268" s="88"/>
      <c r="B268" s="569" t="s">
        <v>143</v>
      </c>
      <c r="C268" s="569"/>
      <c r="D268" s="569"/>
      <c r="E268" s="569"/>
      <c r="F268" s="569"/>
      <c r="G268" s="569"/>
    </row>
    <row r="269" spans="1:7">
      <c r="A269" s="88"/>
      <c r="B269" s="88"/>
      <c r="C269" s="88"/>
      <c r="D269" s="88"/>
      <c r="E269" s="88"/>
      <c r="F269" s="88"/>
      <c r="G269" s="88"/>
    </row>
    <row r="270" spans="1:7" ht="15.75">
      <c r="A270" s="88"/>
      <c r="B270" s="9" t="s">
        <v>144</v>
      </c>
      <c r="C270" s="9"/>
      <c r="D270" s="9"/>
      <c r="E270" s="9"/>
      <c r="F270" s="88"/>
      <c r="G270" s="88"/>
    </row>
    <row r="271" spans="1:7">
      <c r="A271" s="88"/>
      <c r="B271" s="88"/>
      <c r="C271" s="88"/>
      <c r="D271" s="88"/>
      <c r="E271" s="88"/>
      <c r="F271" s="88"/>
      <c r="G271" s="88"/>
    </row>
    <row r="272" spans="1:7">
      <c r="A272" s="88"/>
      <c r="C272" s="88"/>
      <c r="D272" s="88"/>
      <c r="E272" s="88"/>
      <c r="F272" s="88"/>
      <c r="G272" s="88"/>
    </row>
    <row r="273" spans="1:7">
      <c r="A273" s="88"/>
      <c r="B273" s="88"/>
      <c r="C273" s="88"/>
      <c r="D273" s="88"/>
      <c r="E273" s="88"/>
      <c r="F273" s="88"/>
      <c r="G273" s="88"/>
    </row>
    <row r="274" spans="1:7">
      <c r="A274" s="88"/>
      <c r="C274" s="88"/>
      <c r="D274" s="88"/>
      <c r="E274" s="88"/>
      <c r="F274" s="88"/>
      <c r="G274" s="88"/>
    </row>
    <row r="275" spans="1:7">
      <c r="A275" s="88"/>
      <c r="B275" s="88"/>
      <c r="C275" s="88"/>
      <c r="D275" s="88"/>
      <c r="E275" s="88"/>
      <c r="F275" s="88"/>
      <c r="G275" s="88"/>
    </row>
    <row r="276" spans="1:7" ht="15.75">
      <c r="A276" s="88"/>
      <c r="B276" s="9"/>
      <c r="C276" s="9"/>
      <c r="D276" s="9" t="s">
        <v>145</v>
      </c>
      <c r="E276" s="9"/>
      <c r="F276" s="9"/>
      <c r="G276" s="9"/>
    </row>
    <row r="277" spans="1:7" ht="15.75">
      <c r="A277" s="88"/>
      <c r="B277" s="9"/>
      <c r="C277" s="9"/>
      <c r="D277" s="9"/>
      <c r="E277" s="9"/>
      <c r="F277" s="9"/>
      <c r="G277" s="9"/>
    </row>
    <row r="278" spans="1:7" ht="15.75">
      <c r="A278" s="88"/>
      <c r="B278" s="9" t="s">
        <v>284</v>
      </c>
      <c r="C278" s="9"/>
      <c r="D278" s="9"/>
      <c r="E278" s="9"/>
      <c r="F278" s="375" t="s">
        <v>439</v>
      </c>
      <c r="G278" s="375"/>
    </row>
    <row r="279" spans="1:7" ht="15.75">
      <c r="A279" s="88"/>
      <c r="B279" s="9" t="s">
        <v>285</v>
      </c>
      <c r="C279" s="9"/>
      <c r="D279" s="9"/>
      <c r="E279" s="9"/>
      <c r="F279" s="375" t="s">
        <v>440</v>
      </c>
      <c r="G279" s="375"/>
    </row>
    <row r="280" spans="1:7">
      <c r="A280" s="88"/>
      <c r="B280" s="88"/>
      <c r="C280" s="88"/>
      <c r="D280" s="88"/>
      <c r="E280" s="88"/>
      <c r="F280" s="88"/>
      <c r="G280" s="88"/>
    </row>
    <row r="281" spans="1:7">
      <c r="A281" s="88"/>
      <c r="B281" s="88"/>
      <c r="C281" s="88"/>
      <c r="D281" s="88"/>
      <c r="E281" s="88"/>
      <c r="F281" s="88"/>
      <c r="G281" s="88"/>
    </row>
  </sheetData>
  <mergeCells count="345">
    <mergeCell ref="B210:C210"/>
    <mergeCell ref="B212:C212"/>
    <mergeCell ref="B241:C241"/>
    <mergeCell ref="B229:B230"/>
    <mergeCell ref="B225:D225"/>
    <mergeCell ref="B78:B79"/>
    <mergeCell ref="B184:C184"/>
    <mergeCell ref="B187:C187"/>
    <mergeCell ref="B191:C191"/>
    <mergeCell ref="B195:C196"/>
    <mergeCell ref="B199:C199"/>
    <mergeCell ref="B188:B190"/>
    <mergeCell ref="C188:C190"/>
    <mergeCell ref="B193:C193"/>
    <mergeCell ref="C179:C182"/>
    <mergeCell ref="B179:B182"/>
    <mergeCell ref="B183:D183"/>
    <mergeCell ref="D185:D186"/>
    <mergeCell ref="C185:C186"/>
    <mergeCell ref="B185:B186"/>
    <mergeCell ref="D179:D182"/>
    <mergeCell ref="D188:D190"/>
    <mergeCell ref="B124:C124"/>
    <mergeCell ref="B117:C117"/>
    <mergeCell ref="B119:C119"/>
    <mergeCell ref="B121:C121"/>
    <mergeCell ref="B92:D92"/>
    <mergeCell ref="B177:B178"/>
    <mergeCell ref="C177:C178"/>
    <mergeCell ref="B133:D134"/>
    <mergeCell ref="B137:C137"/>
    <mergeCell ref="B141:C141"/>
    <mergeCell ref="B157:D157"/>
    <mergeCell ref="D168:D170"/>
    <mergeCell ref="B171:D171"/>
    <mergeCell ref="B162:D162"/>
    <mergeCell ref="D3:D4"/>
    <mergeCell ref="C3:C4"/>
    <mergeCell ref="B3:B4"/>
    <mergeCell ref="D146:D147"/>
    <mergeCell ref="E146:E147"/>
    <mergeCell ref="C135:C136"/>
    <mergeCell ref="B135:B136"/>
    <mergeCell ref="D12:D13"/>
    <mergeCell ref="D20:D21"/>
    <mergeCell ref="E82:E84"/>
    <mergeCell ref="D39:D40"/>
    <mergeCell ref="D90:D91"/>
    <mergeCell ref="C90:C91"/>
    <mergeCell ref="B90:B91"/>
    <mergeCell ref="D88:D89"/>
    <mergeCell ref="E39:E40"/>
    <mergeCell ref="E88:E89"/>
    <mergeCell ref="B41:B42"/>
    <mergeCell ref="C41:C42"/>
    <mergeCell ref="D41:D42"/>
    <mergeCell ref="E41:E42"/>
    <mergeCell ref="E29:E30"/>
    <mergeCell ref="B14:B15"/>
    <mergeCell ref="B105:C105"/>
    <mergeCell ref="B268:G268"/>
    <mergeCell ref="F278:G278"/>
    <mergeCell ref="F279:G279"/>
    <mergeCell ref="F195:F196"/>
    <mergeCell ref="G195:G196"/>
    <mergeCell ref="F197:F198"/>
    <mergeCell ref="G197:G198"/>
    <mergeCell ref="D195:D196"/>
    <mergeCell ref="E195:E196"/>
    <mergeCell ref="B197:B198"/>
    <mergeCell ref="C197:C198"/>
    <mergeCell ref="D197:D198"/>
    <mergeCell ref="E197:E198"/>
    <mergeCell ref="B244:D244"/>
    <mergeCell ref="B256:D256"/>
    <mergeCell ref="E259:E260"/>
    <mergeCell ref="F259:F260"/>
    <mergeCell ref="G259:G260"/>
    <mergeCell ref="B259:B260"/>
    <mergeCell ref="B249:B251"/>
    <mergeCell ref="B247:B248"/>
    <mergeCell ref="B201:C201"/>
    <mergeCell ref="D247:D248"/>
    <mergeCell ref="C247:C248"/>
    <mergeCell ref="D165:D167"/>
    <mergeCell ref="B168:B170"/>
    <mergeCell ref="C168:C170"/>
    <mergeCell ref="B144:C144"/>
    <mergeCell ref="B146:C147"/>
    <mergeCell ref="B51:C51"/>
    <mergeCell ref="B66:D66"/>
    <mergeCell ref="B99:D99"/>
    <mergeCell ref="B22:B23"/>
    <mergeCell ref="C22:C23"/>
    <mergeCell ref="B163:C164"/>
    <mergeCell ref="B53:D54"/>
    <mergeCell ref="B159:D159"/>
    <mergeCell ref="B126:D126"/>
    <mergeCell ref="B75:D75"/>
    <mergeCell ref="B26:B28"/>
    <mergeCell ref="C26:C28"/>
    <mergeCell ref="D163:D164"/>
    <mergeCell ref="B165:B167"/>
    <mergeCell ref="B109:D109"/>
    <mergeCell ref="B115:C115"/>
    <mergeCell ref="B101:D101"/>
    <mergeCell ref="B123:D123"/>
    <mergeCell ref="B130:D130"/>
    <mergeCell ref="B93:C93"/>
    <mergeCell ref="B107:C107"/>
    <mergeCell ref="B112:C112"/>
    <mergeCell ref="B1:G1"/>
    <mergeCell ref="B262:G262"/>
    <mergeCell ref="B231:B233"/>
    <mergeCell ref="C231:C233"/>
    <mergeCell ref="D231:D233"/>
    <mergeCell ref="E231:E233"/>
    <mergeCell ref="F226:F228"/>
    <mergeCell ref="G226:G228"/>
    <mergeCell ref="F229:F230"/>
    <mergeCell ref="G229:G230"/>
    <mergeCell ref="F231:F233"/>
    <mergeCell ref="G231:G233"/>
    <mergeCell ref="E226:E228"/>
    <mergeCell ref="B148:B149"/>
    <mergeCell ref="C148:C149"/>
    <mergeCell ref="D148:D149"/>
    <mergeCell ref="B150:B152"/>
    <mergeCell ref="C150:C152"/>
    <mergeCell ref="D150:D152"/>
    <mergeCell ref="F82:F84"/>
    <mergeCell ref="F90:F91"/>
    <mergeCell ref="F39:F40"/>
    <mergeCell ref="G39:G40"/>
    <mergeCell ref="F53:F54"/>
    <mergeCell ref="G53:G54"/>
    <mergeCell ref="G88:G89"/>
    <mergeCell ref="E53:E54"/>
    <mergeCell ref="B64:C64"/>
    <mergeCell ref="B60:C60"/>
    <mergeCell ref="B62:C62"/>
    <mergeCell ref="B59:D59"/>
    <mergeCell ref="B87:D87"/>
    <mergeCell ref="B82:B84"/>
    <mergeCell ref="C82:C84"/>
    <mergeCell ref="D82:D84"/>
    <mergeCell ref="B85:C85"/>
    <mergeCell ref="B88:C89"/>
    <mergeCell ref="G82:G84"/>
    <mergeCell ref="B57:C57"/>
    <mergeCell ref="B68:D68"/>
    <mergeCell ref="B43:C43"/>
    <mergeCell ref="B71:D71"/>
    <mergeCell ref="B73:D73"/>
    <mergeCell ref="G41:G42"/>
    <mergeCell ref="F41:F42"/>
    <mergeCell ref="C78:C79"/>
    <mergeCell ref="B222:D222"/>
    <mergeCell ref="D76:D77"/>
    <mergeCell ref="B76:C77"/>
    <mergeCell ref="B223:C223"/>
    <mergeCell ref="B226:C228"/>
    <mergeCell ref="G249:G251"/>
    <mergeCell ref="E236:E238"/>
    <mergeCell ref="G245:G246"/>
    <mergeCell ref="F247:F248"/>
    <mergeCell ref="G247:G248"/>
    <mergeCell ref="E245:E246"/>
    <mergeCell ref="E247:E248"/>
    <mergeCell ref="G76:G77"/>
    <mergeCell ref="F78:F79"/>
    <mergeCell ref="E229:E230"/>
    <mergeCell ref="B214:C214"/>
    <mergeCell ref="B216:C216"/>
    <mergeCell ref="B218:C218"/>
    <mergeCell ref="B220:C220"/>
    <mergeCell ref="F146:F147"/>
    <mergeCell ref="G146:G147"/>
    <mergeCell ref="E148:E149"/>
    <mergeCell ref="B81:C81"/>
    <mergeCell ref="B160:C160"/>
    <mergeCell ref="B245:C246"/>
    <mergeCell ref="B252:C252"/>
    <mergeCell ref="F236:F238"/>
    <mergeCell ref="G236:G238"/>
    <mergeCell ref="E179:E182"/>
    <mergeCell ref="G185:G186"/>
    <mergeCell ref="F245:F246"/>
    <mergeCell ref="F148:F149"/>
    <mergeCell ref="G148:G149"/>
    <mergeCell ref="E150:E152"/>
    <mergeCell ref="F150:F152"/>
    <mergeCell ref="G150:G152"/>
    <mergeCell ref="G188:G190"/>
    <mergeCell ref="F177:F178"/>
    <mergeCell ref="G177:G178"/>
    <mergeCell ref="F179:F182"/>
    <mergeCell ref="G179:G182"/>
    <mergeCell ref="F185:F186"/>
    <mergeCell ref="E163:E164"/>
    <mergeCell ref="B175:C176"/>
    <mergeCell ref="D175:D176"/>
    <mergeCell ref="B174:D174"/>
    <mergeCell ref="C165:C167"/>
    <mergeCell ref="E165:E167"/>
    <mergeCell ref="F175:F176"/>
    <mergeCell ref="E185:E186"/>
    <mergeCell ref="E168:E170"/>
    <mergeCell ref="F163:F164"/>
    <mergeCell ref="G163:G164"/>
    <mergeCell ref="F165:F167"/>
    <mergeCell ref="G165:G167"/>
    <mergeCell ref="F168:F170"/>
    <mergeCell ref="G168:G170"/>
    <mergeCell ref="F188:F190"/>
    <mergeCell ref="C259:C260"/>
    <mergeCell ref="D259:D260"/>
    <mergeCell ref="C249:C251"/>
    <mergeCell ref="D249:D251"/>
    <mergeCell ref="E249:E251"/>
    <mergeCell ref="B234:D234"/>
    <mergeCell ref="F249:F251"/>
    <mergeCell ref="B257:C257"/>
    <mergeCell ref="B235:C235"/>
    <mergeCell ref="B239:C239"/>
    <mergeCell ref="B172:C172"/>
    <mergeCell ref="D177:D178"/>
    <mergeCell ref="D229:D230"/>
    <mergeCell ref="C229:C230"/>
    <mergeCell ref="D226:D228"/>
    <mergeCell ref="D245:D246"/>
    <mergeCell ref="B236:B238"/>
    <mergeCell ref="C236:C238"/>
    <mergeCell ref="D236:D238"/>
    <mergeCell ref="B203:C203"/>
    <mergeCell ref="B206:C206"/>
    <mergeCell ref="B208:C208"/>
    <mergeCell ref="E131:E132"/>
    <mergeCell ref="D135:D136"/>
    <mergeCell ref="E135:E136"/>
    <mergeCell ref="F131:F132"/>
    <mergeCell ref="G131:G132"/>
    <mergeCell ref="F133:F134"/>
    <mergeCell ref="G133:G134"/>
    <mergeCell ref="D142:D143"/>
    <mergeCell ref="C142:C143"/>
    <mergeCell ref="F142:F143"/>
    <mergeCell ref="G142:G143"/>
    <mergeCell ref="B140:D140"/>
    <mergeCell ref="F3:F4"/>
    <mergeCell ref="E5:E6"/>
    <mergeCell ref="F5:F6"/>
    <mergeCell ref="E3:E4"/>
    <mergeCell ref="F14:F15"/>
    <mergeCell ref="G20:G21"/>
    <mergeCell ref="E188:E190"/>
    <mergeCell ref="E177:E178"/>
    <mergeCell ref="E175:E176"/>
    <mergeCell ref="G175:G176"/>
    <mergeCell ref="F135:F136"/>
    <mergeCell ref="G135:G136"/>
    <mergeCell ref="E142:E143"/>
    <mergeCell ref="E133:E134"/>
    <mergeCell ref="E78:E79"/>
    <mergeCell ref="F76:F77"/>
    <mergeCell ref="G78:G79"/>
    <mergeCell ref="E76:E77"/>
    <mergeCell ref="F88:F89"/>
    <mergeCell ref="E90:E91"/>
    <mergeCell ref="G90:G91"/>
    <mergeCell ref="G26:G28"/>
    <mergeCell ref="F33:F36"/>
    <mergeCell ref="G33:G36"/>
    <mergeCell ref="G14:G15"/>
    <mergeCell ref="E12:E13"/>
    <mergeCell ref="F12:F13"/>
    <mergeCell ref="G12:G13"/>
    <mergeCell ref="E14:E15"/>
    <mergeCell ref="G5:G6"/>
    <mergeCell ref="D33:D36"/>
    <mergeCell ref="E33:E36"/>
    <mergeCell ref="B33:B36"/>
    <mergeCell ref="C33:C36"/>
    <mergeCell ref="E20:E21"/>
    <mergeCell ref="F20:F21"/>
    <mergeCell ref="D5:D6"/>
    <mergeCell ref="C5:C6"/>
    <mergeCell ref="B5:B6"/>
    <mergeCell ref="B11:D11"/>
    <mergeCell ref="B12:C13"/>
    <mergeCell ref="B20:C21"/>
    <mergeCell ref="B31:B32"/>
    <mergeCell ref="C31:C32"/>
    <mergeCell ref="D31:D32"/>
    <mergeCell ref="E31:E32"/>
    <mergeCell ref="C14:C15"/>
    <mergeCell ref="D14:D15"/>
    <mergeCell ref="B45:C45"/>
    <mergeCell ref="B47:C47"/>
    <mergeCell ref="B49:C49"/>
    <mergeCell ref="B153:C153"/>
    <mergeCell ref="B155:C155"/>
    <mergeCell ref="B95:C95"/>
    <mergeCell ref="B97:C97"/>
    <mergeCell ref="D24:D25"/>
    <mergeCell ref="D22:D23"/>
    <mergeCell ref="D26:D28"/>
    <mergeCell ref="D29:D30"/>
    <mergeCell ref="B104:D104"/>
    <mergeCell ref="B102:C102"/>
    <mergeCell ref="B24:C25"/>
    <mergeCell ref="B29:C30"/>
    <mergeCell ref="B39:C40"/>
    <mergeCell ref="B38:D38"/>
    <mergeCell ref="B80:D80"/>
    <mergeCell ref="B131:B132"/>
    <mergeCell ref="C131:C132"/>
    <mergeCell ref="D131:D132"/>
    <mergeCell ref="B142:B143"/>
    <mergeCell ref="B127:C127"/>
    <mergeCell ref="D78:D79"/>
    <mergeCell ref="B254:C254"/>
    <mergeCell ref="B16:C17"/>
    <mergeCell ref="D16:D17"/>
    <mergeCell ref="E16:E17"/>
    <mergeCell ref="F16:F17"/>
    <mergeCell ref="G16:G17"/>
    <mergeCell ref="B18:B19"/>
    <mergeCell ref="C18:C19"/>
    <mergeCell ref="D18:D19"/>
    <mergeCell ref="E18:E19"/>
    <mergeCell ref="F18:F19"/>
    <mergeCell ref="G18:G19"/>
    <mergeCell ref="F22:F23"/>
    <mergeCell ref="F29:F30"/>
    <mergeCell ref="G29:G30"/>
    <mergeCell ref="F31:F32"/>
    <mergeCell ref="G31:G32"/>
    <mergeCell ref="E26:E28"/>
    <mergeCell ref="G22:G23"/>
    <mergeCell ref="E24:E25"/>
    <mergeCell ref="F24:F25"/>
    <mergeCell ref="G24:G25"/>
    <mergeCell ref="E22:E23"/>
    <mergeCell ref="F26:F28"/>
  </mergeCells>
  <phoneticPr fontId="5" type="noConversion"/>
  <pageMargins left="0.23622047244094491" right="0.23622047244094491" top="0.74803149606299213" bottom="0.74803149606299213" header="0.31496062992125984" footer="0.31496062992125984"/>
  <pageSetup paperSize="9" scale="90" orientation="portrait" r:id="rId1"/>
  <headerFooter alignWithMargins="0">
    <oddFooter>&amp;CStrana &amp;P</oddFooter>
  </headerFooter>
  <rowBreaks count="8" manualBreakCount="8">
    <brk id="44" max="7" man="1"/>
    <brk id="74" max="7" man="1"/>
    <brk id="106" max="7" man="1"/>
    <brk id="129" max="7" man="1"/>
    <brk id="161" max="7" man="1"/>
    <brk id="200" max="7" man="1"/>
    <brk id="233" max="7" man="1"/>
    <brk id="260" max="7" man="1"/>
  </rowBreaks>
</worksheet>
</file>

<file path=xl/worksheets/sheet7.xml><?xml version="1.0" encoding="utf-8"?>
<worksheet xmlns="http://schemas.openxmlformats.org/spreadsheetml/2006/main" xmlns:r="http://schemas.openxmlformats.org/officeDocument/2006/relationships">
  <dimension ref="A1:N270"/>
  <sheetViews>
    <sheetView tabSelected="1" showWhiteSpace="0" topLeftCell="A238" zoomScale="140" zoomScaleNormal="140" zoomScaleSheetLayoutView="150" workbookViewId="0">
      <selection activeCell="N7" sqref="N7"/>
    </sheetView>
  </sheetViews>
  <sheetFormatPr defaultRowHeight="12.75"/>
  <cols>
    <col min="1" max="1" width="8" customWidth="1"/>
    <col min="2" max="2" width="9.140625" customWidth="1"/>
    <col min="3" max="3" width="10.85546875" customWidth="1"/>
    <col min="4" max="4" width="12.28515625" customWidth="1"/>
    <col min="5" max="5" width="9.28515625" customWidth="1"/>
    <col min="9" max="9" width="8" customWidth="1"/>
    <col min="10" max="11" width="10.7109375" customWidth="1"/>
    <col min="12" max="12" width="10.28515625" customWidth="1"/>
  </cols>
  <sheetData>
    <row r="1" spans="1:12" ht="15.75" customHeight="1">
      <c r="A1" s="652" t="s">
        <v>205</v>
      </c>
      <c r="B1" s="652"/>
      <c r="C1" s="652"/>
      <c r="D1" s="652"/>
      <c r="E1" s="652"/>
      <c r="F1" s="652"/>
      <c r="G1" s="652"/>
      <c r="H1" s="652"/>
      <c r="I1" s="652"/>
      <c r="J1" s="652"/>
      <c r="K1" s="652"/>
      <c r="L1" s="652"/>
    </row>
    <row r="2" spans="1:12" ht="15.75" customHeight="1">
      <c r="A2" s="652"/>
      <c r="B2" s="652"/>
      <c r="C2" s="652"/>
      <c r="D2" s="652"/>
      <c r="E2" s="652"/>
      <c r="F2" s="652"/>
      <c r="G2" s="652"/>
      <c r="H2" s="652"/>
      <c r="I2" s="652"/>
      <c r="J2" s="652"/>
      <c r="K2" s="652"/>
      <c r="L2" s="652"/>
    </row>
    <row r="4" spans="1:12" ht="12.75" customHeight="1">
      <c r="A4" s="604" t="s">
        <v>519</v>
      </c>
      <c r="B4" s="604"/>
      <c r="C4" s="604"/>
      <c r="D4" s="604"/>
      <c r="E4" s="604"/>
      <c r="F4" s="604"/>
      <c r="G4" s="604"/>
      <c r="H4" s="604"/>
      <c r="I4" s="604"/>
      <c r="J4" s="604"/>
      <c r="K4" s="604"/>
      <c r="L4" s="604"/>
    </row>
    <row r="5" spans="1:12" ht="12.75" customHeight="1">
      <c r="A5" s="604"/>
      <c r="B5" s="604"/>
      <c r="C5" s="604"/>
      <c r="D5" s="604"/>
      <c r="E5" s="604"/>
      <c r="F5" s="604"/>
      <c r="G5" s="604"/>
      <c r="H5" s="604"/>
      <c r="I5" s="604"/>
      <c r="J5" s="604"/>
      <c r="K5" s="604"/>
      <c r="L5" s="604"/>
    </row>
    <row r="6" spans="1:12" ht="21" customHeight="1">
      <c r="A6" s="604"/>
      <c r="B6" s="604"/>
      <c r="C6" s="604"/>
      <c r="D6" s="604"/>
      <c r="E6" s="604"/>
      <c r="F6" s="604"/>
      <c r="G6" s="604"/>
      <c r="H6" s="604"/>
      <c r="I6" s="604"/>
      <c r="J6" s="604"/>
      <c r="K6" s="604"/>
      <c r="L6" s="604"/>
    </row>
    <row r="7" spans="1:12">
      <c r="A7" s="79"/>
      <c r="B7" s="79"/>
      <c r="C7" s="79"/>
      <c r="D7" s="79"/>
      <c r="E7" s="79"/>
      <c r="F7" s="79"/>
      <c r="G7" s="79"/>
      <c r="H7" s="79"/>
      <c r="I7" s="79"/>
      <c r="J7" s="73"/>
      <c r="K7" s="73"/>
      <c r="L7" s="73"/>
    </row>
    <row r="8" spans="1:12">
      <c r="A8" s="79"/>
      <c r="B8" s="79"/>
      <c r="C8" s="79"/>
      <c r="D8" s="79"/>
      <c r="E8" s="79"/>
      <c r="F8" s="79"/>
      <c r="G8" s="79"/>
      <c r="H8" s="79"/>
      <c r="I8" s="79"/>
      <c r="J8" s="73"/>
      <c r="K8" s="73"/>
      <c r="L8" s="73"/>
    </row>
    <row r="9" spans="1:12" ht="15.75">
      <c r="A9" s="79"/>
      <c r="B9" s="79"/>
      <c r="C9" s="80"/>
      <c r="D9" s="79"/>
      <c r="E9" s="79"/>
      <c r="F9" s="79"/>
      <c r="G9" s="79"/>
      <c r="H9" s="79"/>
      <c r="I9" s="79"/>
      <c r="J9" s="73"/>
      <c r="K9" s="73"/>
      <c r="L9" s="73"/>
    </row>
    <row r="10" spans="1:12" ht="15.75">
      <c r="A10" s="376" t="s">
        <v>520</v>
      </c>
      <c r="B10" s="376"/>
      <c r="C10" s="376"/>
      <c r="D10" s="73"/>
      <c r="E10" s="73"/>
      <c r="F10" s="73"/>
      <c r="G10" s="73"/>
      <c r="H10" s="73"/>
      <c r="I10" s="375" t="s">
        <v>216</v>
      </c>
      <c r="J10" s="375"/>
      <c r="K10" s="375"/>
      <c r="L10" s="375"/>
    </row>
    <row r="11" spans="1:12" ht="15.75">
      <c r="A11" s="73"/>
      <c r="B11" s="73"/>
      <c r="C11" s="73"/>
      <c r="D11" s="73"/>
      <c r="E11" s="73"/>
      <c r="F11" s="73"/>
      <c r="G11" s="73"/>
      <c r="H11" s="73"/>
      <c r="I11" s="375" t="s">
        <v>201</v>
      </c>
      <c r="J11" s="375"/>
      <c r="K11" s="375"/>
      <c r="L11" s="375"/>
    </row>
    <row r="12" spans="1:12">
      <c r="A12" s="73"/>
      <c r="B12" s="73"/>
      <c r="C12" s="73"/>
      <c r="D12" s="73"/>
      <c r="E12" s="73"/>
      <c r="F12" s="73"/>
      <c r="G12" s="73"/>
      <c r="H12" s="73"/>
      <c r="I12" s="73"/>
      <c r="J12" s="73"/>
      <c r="K12" s="73"/>
      <c r="L12" s="73"/>
    </row>
    <row r="13" spans="1:12">
      <c r="A13" s="73"/>
      <c r="B13" s="73"/>
      <c r="C13" s="73"/>
      <c r="D13" s="73"/>
      <c r="E13" s="73"/>
      <c r="F13" s="73"/>
      <c r="G13" s="73"/>
      <c r="H13" s="73"/>
      <c r="I13" s="73"/>
      <c r="J13" s="73"/>
      <c r="K13" s="73"/>
      <c r="L13" s="73"/>
    </row>
    <row r="14" spans="1:12" ht="12.75" customHeight="1">
      <c r="A14" s="653" t="s">
        <v>177</v>
      </c>
      <c r="B14" s="653"/>
      <c r="C14" s="653"/>
      <c r="D14" s="653"/>
      <c r="E14" s="653"/>
      <c r="F14" s="653"/>
      <c r="G14" s="653"/>
      <c r="H14" s="653"/>
      <c r="I14" s="653"/>
      <c r="J14" s="653"/>
      <c r="K14" s="653"/>
      <c r="L14" s="653"/>
    </row>
    <row r="15" spans="1:12" ht="31.5" customHeight="1">
      <c r="A15" s="653"/>
      <c r="B15" s="653"/>
      <c r="C15" s="653"/>
      <c r="D15" s="653"/>
      <c r="E15" s="653"/>
      <c r="F15" s="653"/>
      <c r="G15" s="653"/>
      <c r="H15" s="653"/>
      <c r="I15" s="653"/>
      <c r="J15" s="653"/>
      <c r="K15" s="653"/>
      <c r="L15" s="653"/>
    </row>
    <row r="16" spans="1:12">
      <c r="A16" s="73"/>
      <c r="B16" s="73"/>
      <c r="C16" s="73"/>
      <c r="D16" s="73"/>
      <c r="E16" s="73"/>
      <c r="F16" s="73"/>
      <c r="G16" s="73"/>
      <c r="H16" s="73"/>
      <c r="I16" s="73"/>
      <c r="J16" s="73"/>
      <c r="K16" s="73"/>
      <c r="L16" s="73"/>
    </row>
    <row r="17" spans="1:12">
      <c r="A17" s="603" t="s">
        <v>517</v>
      </c>
      <c r="B17" s="603"/>
      <c r="C17" s="603"/>
      <c r="D17" s="603"/>
      <c r="E17" s="603"/>
      <c r="F17" s="603"/>
      <c r="G17" s="603"/>
      <c r="H17" s="603"/>
      <c r="I17" s="603"/>
      <c r="J17" s="603"/>
      <c r="K17" s="603"/>
      <c r="L17" s="603"/>
    </row>
    <row r="18" spans="1:12" ht="15.75" customHeight="1">
      <c r="A18" s="603"/>
      <c r="B18" s="603"/>
      <c r="C18" s="603"/>
      <c r="D18" s="603"/>
      <c r="E18" s="603"/>
      <c r="F18" s="603"/>
      <c r="G18" s="603"/>
      <c r="H18" s="603"/>
      <c r="I18" s="603"/>
      <c r="J18" s="603"/>
      <c r="K18" s="603"/>
      <c r="L18" s="603"/>
    </row>
    <row r="19" spans="1:12" ht="12.75" customHeight="1">
      <c r="A19" s="603"/>
      <c r="B19" s="603"/>
      <c r="C19" s="603"/>
      <c r="D19" s="603"/>
      <c r="E19" s="603"/>
      <c r="F19" s="603"/>
      <c r="G19" s="603"/>
      <c r="H19" s="603"/>
      <c r="I19" s="603"/>
      <c r="J19" s="603"/>
      <c r="K19" s="603"/>
      <c r="L19" s="603"/>
    </row>
    <row r="20" spans="1:12" ht="12.75" customHeight="1">
      <c r="A20" s="603"/>
      <c r="B20" s="603"/>
      <c r="C20" s="603"/>
      <c r="D20" s="603"/>
      <c r="E20" s="603"/>
      <c r="F20" s="603"/>
      <c r="G20" s="603"/>
      <c r="H20" s="603"/>
      <c r="I20" s="603"/>
      <c r="J20" s="603"/>
      <c r="K20" s="603"/>
      <c r="L20" s="603"/>
    </row>
    <row r="21" spans="1:12">
      <c r="A21" s="603"/>
      <c r="B21" s="603"/>
      <c r="C21" s="603"/>
      <c r="D21" s="603"/>
      <c r="E21" s="603"/>
      <c r="F21" s="603"/>
      <c r="G21" s="603"/>
      <c r="H21" s="603"/>
      <c r="I21" s="603"/>
      <c r="J21" s="603"/>
      <c r="K21" s="603"/>
      <c r="L21" s="603"/>
    </row>
    <row r="22" spans="1:12">
      <c r="A22" s="603"/>
      <c r="B22" s="603"/>
      <c r="C22" s="603"/>
      <c r="D22" s="603"/>
      <c r="E22" s="603"/>
      <c r="F22" s="603"/>
      <c r="G22" s="603"/>
      <c r="H22" s="603"/>
      <c r="I22" s="603"/>
      <c r="J22" s="603"/>
      <c r="K22" s="603"/>
      <c r="L22" s="603"/>
    </row>
    <row r="23" spans="1:12" s="93" customFormat="1" ht="15.75">
      <c r="A23" s="130"/>
      <c r="B23" s="130"/>
      <c r="C23" s="130"/>
      <c r="D23" s="130"/>
      <c r="E23" s="130"/>
      <c r="F23" s="130"/>
      <c r="G23" s="130"/>
      <c r="H23" s="130"/>
      <c r="I23" s="130"/>
      <c r="J23" s="130"/>
      <c r="K23" s="130"/>
      <c r="L23" s="130"/>
    </row>
    <row r="24" spans="1:12" ht="12.75" customHeight="1">
      <c r="A24" s="602" t="s">
        <v>518</v>
      </c>
      <c r="B24" s="602"/>
      <c r="C24" s="602"/>
      <c r="D24" s="602"/>
      <c r="E24" s="602"/>
      <c r="F24" s="602"/>
      <c r="G24" s="602"/>
      <c r="H24" s="602"/>
      <c r="I24" s="602"/>
      <c r="J24" s="602"/>
      <c r="K24" s="602"/>
      <c r="L24" s="602"/>
    </row>
    <row r="25" spans="1:12" ht="12.75" customHeight="1">
      <c r="A25" s="602"/>
      <c r="B25" s="602"/>
      <c r="C25" s="602"/>
      <c r="D25" s="602"/>
      <c r="E25" s="602"/>
      <c r="F25" s="602"/>
      <c r="G25" s="602"/>
      <c r="H25" s="602"/>
      <c r="I25" s="602"/>
      <c r="J25" s="602"/>
      <c r="K25" s="602"/>
      <c r="L25" s="602"/>
    </row>
    <row r="26" spans="1:12" ht="12.75" customHeight="1">
      <c r="A26" s="602"/>
      <c r="B26" s="602"/>
      <c r="C26" s="602"/>
      <c r="D26" s="602"/>
      <c r="E26" s="602"/>
      <c r="F26" s="602"/>
      <c r="G26" s="602"/>
      <c r="H26" s="602"/>
      <c r="I26" s="602"/>
      <c r="J26" s="602"/>
      <c r="K26" s="602"/>
      <c r="L26" s="602"/>
    </row>
    <row r="27" spans="1:12" ht="12.75" customHeight="1">
      <c r="A27" s="602"/>
      <c r="B27" s="602"/>
      <c r="C27" s="602"/>
      <c r="D27" s="602"/>
      <c r="E27" s="602"/>
      <c r="F27" s="602"/>
      <c r="G27" s="602"/>
      <c r="H27" s="602"/>
      <c r="I27" s="602"/>
      <c r="J27" s="602"/>
      <c r="K27" s="602"/>
      <c r="L27" s="602"/>
    </row>
    <row r="28" spans="1:12" ht="12.75" customHeight="1">
      <c r="A28" s="602"/>
      <c r="B28" s="602"/>
      <c r="C28" s="602"/>
      <c r="D28" s="602"/>
      <c r="E28" s="602"/>
      <c r="F28" s="602"/>
      <c r="G28" s="602"/>
      <c r="H28" s="602"/>
      <c r="I28" s="602"/>
      <c r="J28" s="602"/>
      <c r="K28" s="602"/>
      <c r="L28" s="602"/>
    </row>
    <row r="29" spans="1:12" ht="12.75" customHeight="1">
      <c r="A29" s="602"/>
      <c r="B29" s="602"/>
      <c r="C29" s="602"/>
      <c r="D29" s="602"/>
      <c r="E29" s="602"/>
      <c r="F29" s="602"/>
      <c r="G29" s="602"/>
      <c r="H29" s="602"/>
      <c r="I29" s="602"/>
      <c r="J29" s="602"/>
      <c r="K29" s="602"/>
      <c r="L29" s="602"/>
    </row>
    <row r="30" spans="1:12" ht="12.75" customHeight="1">
      <c r="A30" s="602"/>
      <c r="B30" s="602"/>
      <c r="C30" s="602"/>
      <c r="D30" s="602"/>
      <c r="E30" s="602"/>
      <c r="F30" s="602"/>
      <c r="G30" s="602"/>
      <c r="H30" s="602"/>
      <c r="I30" s="602"/>
      <c r="J30" s="602"/>
      <c r="K30" s="602"/>
      <c r="L30" s="602"/>
    </row>
    <row r="31" spans="1:12">
      <c r="A31" s="602"/>
      <c r="B31" s="602"/>
      <c r="C31" s="602"/>
      <c r="D31" s="602"/>
      <c r="E31" s="602"/>
      <c r="F31" s="602"/>
      <c r="G31" s="602"/>
      <c r="H31" s="602"/>
      <c r="I31" s="602"/>
      <c r="J31" s="602"/>
      <c r="K31" s="602"/>
      <c r="L31" s="602"/>
    </row>
    <row r="34" spans="1:12" ht="15.75">
      <c r="A34" s="73"/>
      <c r="B34" s="73"/>
      <c r="C34" s="73"/>
      <c r="D34" s="73"/>
      <c r="E34" s="73"/>
      <c r="F34" s="73"/>
      <c r="G34" s="73"/>
      <c r="H34" s="73"/>
      <c r="I34" s="73"/>
      <c r="J34" s="72" t="s">
        <v>201</v>
      </c>
      <c r="K34" s="72"/>
      <c r="L34" s="72"/>
    </row>
    <row r="35" spans="1:12" ht="15.75">
      <c r="A35" s="375" t="s">
        <v>521</v>
      </c>
      <c r="B35" s="375"/>
      <c r="C35" s="375"/>
      <c r="D35" s="73"/>
      <c r="E35" s="73"/>
      <c r="F35" s="73"/>
      <c r="G35" s="73"/>
      <c r="H35" s="73"/>
      <c r="I35" s="375" t="s">
        <v>216</v>
      </c>
      <c r="J35" s="375"/>
      <c r="K35" s="375"/>
      <c r="L35" s="375"/>
    </row>
    <row r="47" spans="1:12">
      <c r="F47" s="68"/>
    </row>
    <row r="53" spans="1:12">
      <c r="A53" s="70"/>
    </row>
    <row r="64" spans="1:12" ht="12.75" customHeight="1">
      <c r="A64" s="102" t="s">
        <v>286</v>
      </c>
      <c r="B64" s="102"/>
      <c r="C64" s="102"/>
      <c r="D64" s="102"/>
      <c r="E64" s="102"/>
      <c r="F64" s="102"/>
      <c r="G64" s="102"/>
      <c r="H64" s="102"/>
      <c r="I64" s="102"/>
      <c r="J64" s="102"/>
      <c r="K64" s="102"/>
      <c r="L64" s="102"/>
    </row>
    <row r="65" spans="1:12" ht="18" customHeight="1">
      <c r="A65" s="653" t="s">
        <v>287</v>
      </c>
      <c r="B65" s="653"/>
      <c r="C65" s="653"/>
      <c r="D65" s="653"/>
      <c r="E65" s="653"/>
      <c r="F65" s="653"/>
      <c r="G65" s="653"/>
      <c r="H65" s="653"/>
      <c r="I65" s="653"/>
      <c r="J65" s="653"/>
      <c r="K65" s="653"/>
      <c r="L65" s="653"/>
    </row>
    <row r="66" spans="1:12">
      <c r="A66" s="653"/>
      <c r="B66" s="653"/>
      <c r="C66" s="653"/>
      <c r="D66" s="653"/>
      <c r="E66" s="653"/>
      <c r="F66" s="653"/>
      <c r="G66" s="653"/>
      <c r="H66" s="653"/>
      <c r="I66" s="653"/>
      <c r="J66" s="653"/>
      <c r="K66" s="653"/>
      <c r="L66" s="653"/>
    </row>
    <row r="67" spans="1:12" ht="12.75" customHeight="1">
      <c r="A67" s="604" t="s">
        <v>522</v>
      </c>
      <c r="B67" s="604"/>
      <c r="C67" s="604"/>
      <c r="D67" s="604"/>
      <c r="E67" s="604"/>
      <c r="F67" s="604"/>
      <c r="G67" s="604"/>
      <c r="H67" s="604"/>
      <c r="I67" s="604"/>
      <c r="J67" s="604"/>
      <c r="K67" s="604"/>
      <c r="L67" s="604"/>
    </row>
    <row r="68" spans="1:12" ht="12.75" customHeight="1">
      <c r="A68" s="604"/>
      <c r="B68" s="604"/>
      <c r="C68" s="604"/>
      <c r="D68" s="604"/>
      <c r="E68" s="604"/>
      <c r="F68" s="604"/>
      <c r="G68" s="604"/>
      <c r="H68" s="604"/>
      <c r="I68" s="604"/>
      <c r="J68" s="604"/>
      <c r="K68" s="604"/>
      <c r="L68" s="604"/>
    </row>
    <row r="69" spans="1:12" ht="12.75" customHeight="1">
      <c r="A69" s="604"/>
      <c r="B69" s="604"/>
      <c r="C69" s="604"/>
      <c r="D69" s="604"/>
      <c r="E69" s="604"/>
      <c r="F69" s="604"/>
      <c r="G69" s="604"/>
      <c r="H69" s="604"/>
      <c r="I69" s="604"/>
      <c r="J69" s="604"/>
      <c r="K69" s="604"/>
      <c r="L69" s="604"/>
    </row>
    <row r="70" spans="1:12" ht="12.75" customHeight="1">
      <c r="A70" s="604"/>
      <c r="B70" s="604"/>
      <c r="C70" s="604"/>
      <c r="D70" s="604"/>
      <c r="E70" s="604"/>
      <c r="F70" s="604"/>
      <c r="G70" s="604"/>
      <c r="H70" s="604"/>
      <c r="I70" s="604"/>
      <c r="J70" s="604"/>
      <c r="K70" s="604"/>
      <c r="L70" s="604"/>
    </row>
    <row r="71" spans="1:12" ht="12.75" customHeight="1">
      <c r="A71" s="604"/>
      <c r="B71" s="604"/>
      <c r="C71" s="604"/>
      <c r="D71" s="604"/>
      <c r="E71" s="604"/>
      <c r="F71" s="604"/>
      <c r="G71" s="604"/>
      <c r="H71" s="604"/>
      <c r="I71" s="604"/>
      <c r="J71" s="604"/>
      <c r="K71" s="604"/>
      <c r="L71" s="604"/>
    </row>
    <row r="72" spans="1:12" ht="12.75" customHeight="1">
      <c r="A72" s="604"/>
      <c r="B72" s="604"/>
      <c r="C72" s="604"/>
      <c r="D72" s="604"/>
      <c r="E72" s="604"/>
      <c r="F72" s="604"/>
      <c r="G72" s="604"/>
      <c r="H72" s="604"/>
      <c r="I72" s="604"/>
      <c r="J72" s="604"/>
      <c r="K72" s="604"/>
      <c r="L72" s="604"/>
    </row>
    <row r="73" spans="1:12" ht="12.75" customHeight="1">
      <c r="A73" s="604"/>
      <c r="B73" s="604"/>
      <c r="C73" s="604"/>
      <c r="D73" s="604"/>
      <c r="E73" s="604"/>
      <c r="F73" s="604"/>
      <c r="G73" s="604"/>
      <c r="H73" s="604"/>
      <c r="I73" s="604"/>
      <c r="J73" s="604"/>
      <c r="K73" s="604"/>
      <c r="L73" s="604"/>
    </row>
    <row r="74" spans="1:12" ht="12.75" customHeight="1">
      <c r="A74" s="604"/>
      <c r="B74" s="604"/>
      <c r="C74" s="604"/>
      <c r="D74" s="604"/>
      <c r="E74" s="604"/>
      <c r="F74" s="604"/>
      <c r="G74" s="604"/>
      <c r="H74" s="604"/>
      <c r="I74" s="604"/>
      <c r="J74" s="604"/>
      <c r="K74" s="604"/>
      <c r="L74" s="604"/>
    </row>
    <row r="75" spans="1:12" ht="12.75" customHeight="1">
      <c r="A75" s="604"/>
      <c r="B75" s="604"/>
      <c r="C75" s="604"/>
      <c r="D75" s="604"/>
      <c r="E75" s="604"/>
      <c r="F75" s="604"/>
      <c r="G75" s="604"/>
      <c r="H75" s="604"/>
      <c r="I75" s="604"/>
      <c r="J75" s="604"/>
      <c r="K75" s="604"/>
      <c r="L75" s="604"/>
    </row>
    <row r="76" spans="1:12" ht="19.5" customHeight="1">
      <c r="A76" s="604"/>
      <c r="B76" s="604"/>
      <c r="C76" s="604"/>
      <c r="D76" s="604"/>
      <c r="E76" s="604"/>
      <c r="F76" s="604"/>
      <c r="G76" s="604"/>
      <c r="H76" s="604"/>
      <c r="I76" s="604"/>
      <c r="J76" s="604"/>
      <c r="K76" s="604"/>
      <c r="L76" s="604"/>
    </row>
    <row r="77" spans="1:12" ht="90" customHeight="1">
      <c r="A77" s="604"/>
      <c r="B77" s="604"/>
      <c r="C77" s="604"/>
      <c r="D77" s="604"/>
      <c r="E77" s="604"/>
      <c r="F77" s="604"/>
      <c r="G77" s="604"/>
      <c r="H77" s="604"/>
      <c r="I77" s="604"/>
      <c r="J77" s="604"/>
      <c r="K77" s="604"/>
      <c r="L77" s="604"/>
    </row>
    <row r="78" spans="1:12" ht="12.75" customHeight="1">
      <c r="A78" s="604"/>
      <c r="B78" s="604"/>
      <c r="C78" s="604"/>
      <c r="D78" s="604"/>
      <c r="E78" s="604"/>
      <c r="F78" s="604"/>
      <c r="G78" s="604"/>
      <c r="H78" s="604"/>
      <c r="I78" s="604"/>
      <c r="J78" s="604"/>
      <c r="K78" s="604"/>
      <c r="L78" s="604"/>
    </row>
    <row r="79" spans="1:12" ht="12.75" customHeight="1">
      <c r="A79" s="604"/>
      <c r="B79" s="604"/>
      <c r="C79" s="604"/>
      <c r="D79" s="604"/>
      <c r="E79" s="604"/>
      <c r="F79" s="604"/>
      <c r="G79" s="604"/>
      <c r="H79" s="604"/>
      <c r="I79" s="604"/>
      <c r="J79" s="604"/>
      <c r="K79" s="604"/>
      <c r="L79" s="604"/>
    </row>
    <row r="80" spans="1:12" ht="12.75" customHeight="1">
      <c r="A80" s="604"/>
      <c r="B80" s="604"/>
      <c r="C80" s="604"/>
      <c r="D80" s="604"/>
      <c r="E80" s="604"/>
      <c r="F80" s="604"/>
      <c r="G80" s="604"/>
      <c r="H80" s="604"/>
      <c r="I80" s="604"/>
      <c r="J80" s="604"/>
      <c r="K80" s="604"/>
      <c r="L80" s="604"/>
    </row>
    <row r="81" spans="1:12" s="93" customFormat="1" ht="12.75" customHeight="1">
      <c r="A81" s="604"/>
      <c r="B81" s="604"/>
      <c r="C81" s="604"/>
      <c r="D81" s="604"/>
      <c r="E81" s="604"/>
      <c r="F81" s="604"/>
      <c r="G81" s="604"/>
      <c r="H81" s="604"/>
      <c r="I81" s="604"/>
      <c r="J81" s="604"/>
      <c r="K81" s="604"/>
      <c r="L81" s="604"/>
    </row>
    <row r="82" spans="1:12" s="93" customFormat="1" ht="15.75" customHeight="1">
      <c r="A82" s="604"/>
      <c r="B82" s="604"/>
      <c r="C82" s="604"/>
      <c r="D82" s="604"/>
      <c r="E82" s="604"/>
      <c r="F82" s="604"/>
      <c r="G82" s="604"/>
      <c r="H82" s="604"/>
      <c r="I82" s="604"/>
      <c r="J82" s="604"/>
      <c r="K82" s="604"/>
      <c r="L82" s="604"/>
    </row>
    <row r="83" spans="1:12" s="93" customFormat="1" ht="15.75" customHeight="1">
      <c r="A83" s="604"/>
      <c r="B83" s="604"/>
      <c r="C83" s="604"/>
      <c r="D83" s="604"/>
      <c r="E83" s="604"/>
      <c r="F83" s="604"/>
      <c r="G83" s="604"/>
      <c r="H83" s="604"/>
      <c r="I83" s="604"/>
      <c r="J83" s="604"/>
      <c r="K83" s="604"/>
      <c r="L83" s="604"/>
    </row>
    <row r="84" spans="1:12" s="93" customFormat="1" ht="15.75" customHeight="1">
      <c r="A84" s="604"/>
      <c r="B84" s="604"/>
      <c r="C84" s="604"/>
      <c r="D84" s="604"/>
      <c r="E84" s="604"/>
      <c r="F84" s="604"/>
      <c r="G84" s="604"/>
      <c r="H84" s="604"/>
      <c r="I84" s="604"/>
      <c r="J84" s="604"/>
      <c r="K84" s="604"/>
      <c r="L84" s="604"/>
    </row>
    <row r="85" spans="1:12" s="93" customFormat="1" ht="15.75" customHeight="1">
      <c r="A85" s="604"/>
      <c r="B85" s="604"/>
      <c r="C85" s="604"/>
      <c r="D85" s="604"/>
      <c r="E85" s="604"/>
      <c r="F85" s="604"/>
      <c r="G85" s="604"/>
      <c r="H85" s="604"/>
      <c r="I85" s="604"/>
      <c r="J85" s="604"/>
      <c r="K85" s="604"/>
      <c r="L85" s="604"/>
    </row>
    <row r="86" spans="1:12" s="93" customFormat="1" ht="15.75" customHeight="1">
      <c r="A86" s="604"/>
      <c r="B86" s="604"/>
      <c r="C86" s="604"/>
      <c r="D86" s="604"/>
      <c r="E86" s="604"/>
      <c r="F86" s="604"/>
      <c r="G86" s="604"/>
      <c r="H86" s="604"/>
      <c r="I86" s="604"/>
      <c r="J86" s="604"/>
      <c r="K86" s="604"/>
      <c r="L86" s="604"/>
    </row>
    <row r="87" spans="1:12" s="93" customFormat="1" ht="15.75" customHeight="1">
      <c r="A87" s="604"/>
      <c r="B87" s="604"/>
      <c r="C87" s="604"/>
      <c r="D87" s="604"/>
      <c r="E87" s="604"/>
      <c r="F87" s="604"/>
      <c r="G87" s="604"/>
      <c r="H87" s="604"/>
      <c r="I87" s="604"/>
      <c r="J87" s="604"/>
      <c r="K87" s="604"/>
      <c r="L87" s="604"/>
    </row>
    <row r="88" spans="1:12" s="93" customFormat="1" ht="15.75" customHeight="1">
      <c r="A88" s="604"/>
      <c r="B88" s="604"/>
      <c r="C88" s="604"/>
      <c r="D88" s="604"/>
      <c r="E88" s="604"/>
      <c r="F88" s="604"/>
      <c r="G88" s="604"/>
      <c r="H88" s="604"/>
      <c r="I88" s="604"/>
      <c r="J88" s="604"/>
      <c r="K88" s="604"/>
      <c r="L88" s="604"/>
    </row>
    <row r="89" spans="1:12" s="93" customFormat="1" ht="15.75" customHeight="1">
      <c r="A89" s="604"/>
      <c r="B89" s="604"/>
      <c r="C89" s="604"/>
      <c r="D89" s="604"/>
      <c r="E89" s="604"/>
      <c r="F89" s="604"/>
      <c r="G89" s="604"/>
      <c r="H89" s="604"/>
      <c r="I89" s="604"/>
      <c r="J89" s="604"/>
      <c r="K89" s="604"/>
      <c r="L89" s="604"/>
    </row>
    <row r="90" spans="1:12" s="93" customFormat="1" ht="15.75" customHeight="1">
      <c r="A90" s="604"/>
      <c r="B90" s="604"/>
      <c r="C90" s="604"/>
      <c r="D90" s="604"/>
      <c r="E90" s="604"/>
      <c r="F90" s="604"/>
      <c r="G90" s="604"/>
      <c r="H90" s="604"/>
      <c r="I90" s="604"/>
      <c r="J90" s="604"/>
      <c r="K90" s="604"/>
      <c r="L90" s="604"/>
    </row>
    <row r="91" spans="1:12" s="93" customFormat="1" ht="15.75" customHeight="1">
      <c r="A91" s="286"/>
      <c r="B91" s="286"/>
      <c r="C91" s="286"/>
      <c r="D91" s="286"/>
      <c r="E91" s="286"/>
      <c r="F91" s="286"/>
      <c r="G91" s="286"/>
      <c r="H91" s="286"/>
      <c r="I91" s="286"/>
      <c r="J91" s="286"/>
      <c r="K91" s="286"/>
      <c r="L91" s="286"/>
    </row>
    <row r="92" spans="1:12" s="93" customFormat="1" ht="15.75" customHeight="1">
      <c r="A92" s="593" t="s">
        <v>523</v>
      </c>
      <c r="B92" s="593"/>
      <c r="C92" s="593"/>
      <c r="D92" s="593"/>
      <c r="E92" s="593"/>
      <c r="F92" s="593"/>
      <c r="G92" s="593"/>
      <c r="H92" s="593"/>
      <c r="I92" s="593"/>
      <c r="J92" s="593"/>
      <c r="K92" s="593"/>
      <c r="L92" s="593"/>
    </row>
    <row r="93" spans="1:12" ht="13.5" thickBot="1">
      <c r="A93" s="593"/>
      <c r="B93" s="593"/>
      <c r="C93" s="593"/>
      <c r="D93" s="593"/>
      <c r="E93" s="593"/>
      <c r="F93" s="593"/>
      <c r="G93" s="593"/>
      <c r="H93" s="593"/>
      <c r="I93" s="593"/>
      <c r="J93" s="593"/>
      <c r="K93" s="593"/>
      <c r="L93" s="593"/>
    </row>
    <row r="94" spans="1:12" ht="13.5" thickBot="1">
      <c r="A94" s="81" t="s">
        <v>193</v>
      </c>
      <c r="B94" s="658" t="s">
        <v>187</v>
      </c>
      <c r="C94" s="659"/>
      <c r="D94" s="658" t="s">
        <v>188</v>
      </c>
      <c r="E94" s="659"/>
      <c r="F94" s="658" t="s">
        <v>189</v>
      </c>
      <c r="G94" s="659"/>
      <c r="H94" s="658" t="s">
        <v>190</v>
      </c>
      <c r="I94" s="662"/>
      <c r="J94" s="663" t="s">
        <v>524</v>
      </c>
      <c r="K94" s="662"/>
    </row>
    <row r="95" spans="1:12" ht="13.5" thickBot="1">
      <c r="A95" s="249">
        <v>1</v>
      </c>
      <c r="B95" s="660" t="s">
        <v>191</v>
      </c>
      <c r="C95" s="661"/>
      <c r="D95" s="598">
        <v>280395508.61000001</v>
      </c>
      <c r="E95" s="664"/>
      <c r="F95" s="598">
        <v>182730412.66</v>
      </c>
      <c r="G95" s="664"/>
      <c r="H95" s="598">
        <f>SUM(D95-F95)</f>
        <v>97665095.950000018</v>
      </c>
      <c r="I95" s="599"/>
      <c r="J95" s="665">
        <v>62342623.780000001</v>
      </c>
      <c r="K95" s="666"/>
    </row>
    <row r="96" spans="1:12" s="93" customFormat="1" ht="13.5" thickBot="1">
      <c r="A96" s="250">
        <v>2</v>
      </c>
      <c r="B96" s="594" t="s">
        <v>438</v>
      </c>
      <c r="C96" s="595"/>
      <c r="D96" s="596">
        <v>179999999.49000001</v>
      </c>
      <c r="E96" s="597"/>
      <c r="F96" s="596">
        <v>14999999.970000001</v>
      </c>
      <c r="G96" s="597"/>
      <c r="H96" s="598">
        <f>SUM(D96-F96)</f>
        <v>164999999.52000001</v>
      </c>
      <c r="I96" s="599"/>
      <c r="J96" s="600">
        <v>14999999.970000001</v>
      </c>
      <c r="K96" s="601"/>
    </row>
    <row r="97" spans="1:12" s="93" customFormat="1" ht="13.5" thickBot="1">
      <c r="A97" s="287">
        <v>3</v>
      </c>
      <c r="B97" s="667" t="s">
        <v>191</v>
      </c>
      <c r="C97" s="668"/>
      <c r="D97" s="669">
        <v>180000000</v>
      </c>
      <c r="E97" s="670"/>
      <c r="F97" s="669">
        <v>0</v>
      </c>
      <c r="G97" s="670"/>
      <c r="H97" s="598">
        <f>SUM(D97-F97)</f>
        <v>180000000</v>
      </c>
      <c r="I97" s="599"/>
      <c r="J97" s="650">
        <v>0</v>
      </c>
      <c r="K97" s="651"/>
    </row>
    <row r="98" spans="1:12" ht="13.5" thickBot="1">
      <c r="A98" s="95" t="s">
        <v>192</v>
      </c>
      <c r="B98" s="96"/>
      <c r="C98" s="97"/>
      <c r="D98" s="655">
        <f>SUM(D95:D96)</f>
        <v>460395508.10000002</v>
      </c>
      <c r="E98" s="656"/>
      <c r="F98" s="655">
        <f>SUM(F95:F95)</f>
        <v>182730412.66</v>
      </c>
      <c r="G98" s="656"/>
      <c r="H98" s="655">
        <f>SUM(H95:H97)</f>
        <v>442665095.47000003</v>
      </c>
      <c r="I98" s="651"/>
      <c r="J98" s="650">
        <f>SUM(J95:J97)</f>
        <v>77342623.75</v>
      </c>
      <c r="K98" s="651"/>
    </row>
    <row r="99" spans="1:12">
      <c r="A99" s="73"/>
      <c r="B99" s="82"/>
      <c r="C99" s="657"/>
      <c r="D99" s="657"/>
      <c r="E99" s="657"/>
      <c r="F99" s="657"/>
      <c r="G99" s="657"/>
      <c r="H99" s="657"/>
      <c r="I99" s="657"/>
      <c r="J99" s="657"/>
      <c r="K99" s="73"/>
      <c r="L99" s="73"/>
    </row>
    <row r="100" spans="1:12">
      <c r="A100" s="73"/>
      <c r="B100" s="82"/>
      <c r="C100" s="657"/>
      <c r="D100" s="657"/>
      <c r="E100" s="657"/>
      <c r="F100" s="657"/>
      <c r="G100" s="657"/>
      <c r="H100" s="657"/>
      <c r="I100" s="657"/>
      <c r="J100" s="657"/>
      <c r="K100" s="73"/>
      <c r="L100" s="73"/>
    </row>
    <row r="101" spans="1:12">
      <c r="B101" s="27"/>
      <c r="C101" s="649"/>
      <c r="D101" s="649"/>
      <c r="E101" s="649"/>
      <c r="F101" s="649"/>
      <c r="G101" s="649"/>
      <c r="H101" s="649"/>
      <c r="I101" s="649"/>
      <c r="J101" s="649"/>
    </row>
    <row r="102" spans="1:12" ht="15.75">
      <c r="A102" s="375" t="s">
        <v>525</v>
      </c>
      <c r="B102" s="375"/>
      <c r="C102" s="375"/>
      <c r="D102" s="73"/>
      <c r="E102" s="73"/>
      <c r="F102" s="73"/>
      <c r="G102" s="73"/>
      <c r="H102" s="73"/>
      <c r="I102" s="375" t="s">
        <v>212</v>
      </c>
      <c r="J102" s="375"/>
      <c r="K102" s="375"/>
      <c r="L102" s="375"/>
    </row>
    <row r="103" spans="1:12" ht="15.75">
      <c r="A103" s="73"/>
      <c r="B103" s="73"/>
      <c r="C103" s="73"/>
      <c r="D103" s="73"/>
      <c r="E103" s="73"/>
      <c r="F103" s="73"/>
      <c r="G103" s="73"/>
      <c r="H103" s="73"/>
      <c r="I103" s="375" t="s">
        <v>201</v>
      </c>
      <c r="J103" s="375"/>
      <c r="K103" s="375"/>
      <c r="L103" s="375"/>
    </row>
    <row r="104" spans="1:12">
      <c r="B104" s="27"/>
      <c r="C104" s="649"/>
      <c r="D104" s="649"/>
      <c r="E104" s="649"/>
      <c r="F104" s="649"/>
      <c r="G104" s="649"/>
      <c r="H104" s="649"/>
      <c r="I104" s="649"/>
      <c r="J104" s="649"/>
    </row>
    <row r="105" spans="1:12">
      <c r="C105" s="372"/>
      <c r="D105" s="372"/>
      <c r="E105" s="372"/>
      <c r="F105" s="372"/>
      <c r="G105" s="372"/>
      <c r="H105" s="372"/>
      <c r="I105" s="372"/>
      <c r="J105" s="372"/>
    </row>
    <row r="106" spans="1:12">
      <c r="C106" s="372"/>
      <c r="D106" s="372"/>
      <c r="E106" s="372"/>
      <c r="F106" s="372"/>
      <c r="G106" s="372"/>
      <c r="H106" s="372"/>
      <c r="I106" s="372"/>
      <c r="J106" s="372"/>
    </row>
    <row r="107" spans="1:12">
      <c r="C107" s="372"/>
      <c r="D107" s="372"/>
      <c r="E107" s="372"/>
      <c r="F107" s="372"/>
      <c r="G107" s="372"/>
      <c r="H107" s="372"/>
      <c r="I107" s="372"/>
      <c r="J107" s="372"/>
    </row>
    <row r="108" spans="1:12">
      <c r="C108" s="372"/>
      <c r="D108" s="372"/>
      <c r="E108" s="372"/>
      <c r="F108" s="372"/>
      <c r="G108" s="372"/>
      <c r="H108" s="372"/>
      <c r="I108" s="372"/>
      <c r="J108" s="372"/>
    </row>
    <row r="109" spans="1:12">
      <c r="C109" s="372"/>
      <c r="D109" s="372"/>
      <c r="E109" s="372"/>
      <c r="F109" s="372"/>
      <c r="G109" s="372"/>
      <c r="H109" s="372"/>
      <c r="I109" s="372"/>
      <c r="J109" s="372"/>
    </row>
    <row r="110" spans="1:12">
      <c r="C110" s="372"/>
      <c r="D110" s="372"/>
      <c r="E110" s="372"/>
      <c r="F110" s="372"/>
      <c r="G110" s="372"/>
      <c r="H110" s="372"/>
      <c r="I110" s="372"/>
      <c r="J110" s="372"/>
    </row>
    <row r="112" spans="1:12">
      <c r="A112" s="73"/>
      <c r="B112" s="73"/>
      <c r="C112" s="73"/>
      <c r="D112" s="73"/>
      <c r="E112" s="73"/>
      <c r="F112" s="73"/>
      <c r="G112" s="73"/>
      <c r="H112" s="73"/>
      <c r="I112" s="73"/>
      <c r="J112" s="73"/>
      <c r="K112" s="73"/>
      <c r="L112" s="73"/>
    </row>
    <row r="113" spans="1:12" ht="12.75" customHeight="1">
      <c r="A113" s="654" t="s">
        <v>526</v>
      </c>
      <c r="B113" s="654"/>
      <c r="C113" s="654"/>
      <c r="D113" s="654"/>
      <c r="E113" s="654"/>
      <c r="F113" s="654"/>
      <c r="G113" s="654"/>
      <c r="H113" s="654"/>
      <c r="I113" s="654"/>
      <c r="J113" s="654"/>
      <c r="K113" s="654"/>
      <c r="L113" s="654"/>
    </row>
    <row r="114" spans="1:12">
      <c r="A114" s="654"/>
      <c r="B114" s="654"/>
      <c r="C114" s="654"/>
      <c r="D114" s="654"/>
      <c r="E114" s="654"/>
      <c r="F114" s="654"/>
      <c r="G114" s="654"/>
      <c r="H114" s="654"/>
      <c r="I114" s="654"/>
      <c r="J114" s="654"/>
      <c r="K114" s="654"/>
      <c r="L114" s="654"/>
    </row>
    <row r="115" spans="1:12" ht="24" customHeight="1">
      <c r="A115" s="654"/>
      <c r="B115" s="654"/>
      <c r="C115" s="654"/>
      <c r="D115" s="654"/>
      <c r="E115" s="654"/>
      <c r="F115" s="654"/>
      <c r="G115" s="654"/>
      <c r="H115" s="654"/>
      <c r="I115" s="654"/>
      <c r="J115" s="654"/>
      <c r="K115" s="654"/>
      <c r="L115" s="654"/>
    </row>
    <row r="116" spans="1:12">
      <c r="A116" s="73"/>
      <c r="B116" s="73"/>
      <c r="C116" s="73"/>
      <c r="D116" s="73"/>
      <c r="E116" s="73"/>
      <c r="F116" s="73"/>
      <c r="G116" s="73"/>
      <c r="H116" s="73"/>
      <c r="I116" s="73"/>
      <c r="J116" s="73"/>
      <c r="K116" s="73"/>
      <c r="L116" s="73"/>
    </row>
    <row r="117" spans="1:12" ht="12.75" customHeight="1">
      <c r="A117" s="631" t="s">
        <v>527</v>
      </c>
      <c r="B117" s="631"/>
      <c r="C117" s="631"/>
      <c r="D117" s="631"/>
      <c r="E117" s="631"/>
      <c r="F117" s="631"/>
      <c r="G117" s="631"/>
      <c r="H117" s="631"/>
      <c r="I117" s="631"/>
      <c r="J117" s="631"/>
      <c r="K117" s="631"/>
      <c r="L117" s="631"/>
    </row>
    <row r="118" spans="1:12">
      <c r="A118" s="631"/>
      <c r="B118" s="631"/>
      <c r="C118" s="631"/>
      <c r="D118" s="631"/>
      <c r="E118" s="631"/>
      <c r="F118" s="631"/>
      <c r="G118" s="631"/>
      <c r="H118" s="631"/>
      <c r="I118" s="631"/>
      <c r="J118" s="631"/>
      <c r="K118" s="631"/>
      <c r="L118" s="631"/>
    </row>
    <row r="119" spans="1:12">
      <c r="A119" s="631"/>
      <c r="B119" s="631"/>
      <c r="C119" s="631"/>
      <c r="D119" s="631"/>
      <c r="E119" s="631"/>
      <c r="F119" s="631"/>
      <c r="G119" s="631"/>
      <c r="H119" s="631"/>
      <c r="I119" s="631"/>
      <c r="J119" s="631"/>
      <c r="K119" s="631"/>
      <c r="L119" s="631"/>
    </row>
    <row r="120" spans="1:12">
      <c r="A120" s="631"/>
      <c r="B120" s="631"/>
      <c r="C120" s="631"/>
      <c r="D120" s="631"/>
      <c r="E120" s="631"/>
      <c r="F120" s="631"/>
      <c r="G120" s="631"/>
      <c r="H120" s="631"/>
      <c r="I120" s="631"/>
      <c r="J120" s="631"/>
      <c r="K120" s="631"/>
      <c r="L120" s="631"/>
    </row>
    <row r="121" spans="1:12">
      <c r="A121" s="631"/>
      <c r="B121" s="631"/>
      <c r="C121" s="631"/>
      <c r="D121" s="631"/>
      <c r="E121" s="631"/>
      <c r="F121" s="631"/>
      <c r="G121" s="631"/>
      <c r="H121" s="631"/>
      <c r="I121" s="631"/>
      <c r="J121" s="631"/>
      <c r="K121" s="631"/>
      <c r="L121" s="631"/>
    </row>
    <row r="122" spans="1:12">
      <c r="A122" s="631"/>
      <c r="B122" s="631"/>
      <c r="C122" s="631"/>
      <c r="D122" s="631"/>
      <c r="E122" s="631"/>
      <c r="F122" s="631"/>
      <c r="G122" s="631"/>
      <c r="H122" s="631"/>
      <c r="I122" s="631"/>
      <c r="J122" s="631"/>
      <c r="K122" s="631"/>
      <c r="L122" s="631"/>
    </row>
    <row r="123" spans="1:12">
      <c r="A123" s="631"/>
      <c r="B123" s="631"/>
      <c r="C123" s="631"/>
      <c r="D123" s="631"/>
      <c r="E123" s="631"/>
      <c r="F123" s="631"/>
      <c r="G123" s="631"/>
      <c r="H123" s="631"/>
      <c r="I123" s="631"/>
      <c r="J123" s="631"/>
      <c r="K123" s="631"/>
      <c r="L123" s="631"/>
    </row>
    <row r="124" spans="1:12">
      <c r="A124" s="631"/>
      <c r="B124" s="631"/>
      <c r="C124" s="631"/>
      <c r="D124" s="631"/>
      <c r="E124" s="631"/>
      <c r="F124" s="631"/>
      <c r="G124" s="631"/>
      <c r="H124" s="631"/>
      <c r="I124" s="631"/>
      <c r="J124" s="631"/>
      <c r="K124" s="631"/>
      <c r="L124" s="631"/>
    </row>
    <row r="125" spans="1:12">
      <c r="A125" s="631"/>
      <c r="B125" s="631"/>
      <c r="C125" s="631"/>
      <c r="D125" s="631"/>
      <c r="E125" s="631"/>
      <c r="F125" s="631"/>
      <c r="G125" s="631"/>
      <c r="H125" s="631"/>
      <c r="I125" s="631"/>
      <c r="J125" s="631"/>
      <c r="K125" s="631"/>
      <c r="L125" s="631"/>
    </row>
    <row r="126" spans="1:12">
      <c r="A126" s="631"/>
      <c r="B126" s="631"/>
      <c r="C126" s="631"/>
      <c r="D126" s="631"/>
      <c r="E126" s="631"/>
      <c r="F126" s="631"/>
      <c r="G126" s="631"/>
      <c r="H126" s="631"/>
      <c r="I126" s="631"/>
      <c r="J126" s="631"/>
      <c r="K126" s="631"/>
      <c r="L126" s="631"/>
    </row>
    <row r="127" spans="1:12">
      <c r="A127" s="631"/>
      <c r="B127" s="631"/>
      <c r="C127" s="631"/>
      <c r="D127" s="631"/>
      <c r="E127" s="631"/>
      <c r="F127" s="631"/>
      <c r="G127" s="631"/>
      <c r="H127" s="631"/>
      <c r="I127" s="631"/>
      <c r="J127" s="631"/>
      <c r="K127" s="631"/>
      <c r="L127" s="631"/>
    </row>
    <row r="128" spans="1:12">
      <c r="A128" s="631"/>
      <c r="B128" s="631"/>
      <c r="C128" s="631"/>
      <c r="D128" s="631"/>
      <c r="E128" s="631"/>
      <c r="F128" s="631"/>
      <c r="G128" s="631"/>
      <c r="H128" s="631"/>
      <c r="I128" s="631"/>
      <c r="J128" s="631"/>
      <c r="K128" s="631"/>
      <c r="L128" s="631"/>
    </row>
    <row r="129" spans="1:12">
      <c r="A129" s="631"/>
      <c r="B129" s="631"/>
      <c r="C129" s="631"/>
      <c r="D129" s="631"/>
      <c r="E129" s="631"/>
      <c r="F129" s="631"/>
      <c r="G129" s="631"/>
      <c r="H129" s="631"/>
      <c r="I129" s="631"/>
      <c r="J129" s="631"/>
      <c r="K129" s="631"/>
      <c r="L129" s="631"/>
    </row>
    <row r="130" spans="1:12">
      <c r="A130" s="631"/>
      <c r="B130" s="631"/>
      <c r="C130" s="631"/>
      <c r="D130" s="631"/>
      <c r="E130" s="631"/>
      <c r="F130" s="631"/>
      <c r="G130" s="631"/>
      <c r="H130" s="631"/>
      <c r="I130" s="631"/>
      <c r="J130" s="631"/>
      <c r="K130" s="631"/>
      <c r="L130" s="631"/>
    </row>
    <row r="131" spans="1:12" ht="14.25" customHeight="1">
      <c r="A131" s="631"/>
      <c r="B131" s="631"/>
      <c r="C131" s="631"/>
      <c r="D131" s="631"/>
      <c r="E131" s="631"/>
      <c r="F131" s="631"/>
      <c r="G131" s="631"/>
      <c r="H131" s="631"/>
      <c r="I131" s="631"/>
      <c r="J131" s="631"/>
      <c r="K131" s="631"/>
      <c r="L131" s="631"/>
    </row>
    <row r="132" spans="1:12" ht="13.5" thickBot="1">
      <c r="A132" s="73"/>
      <c r="B132" s="73"/>
      <c r="C132" s="73"/>
      <c r="D132" s="73"/>
      <c r="E132" s="73"/>
      <c r="F132" s="73"/>
      <c r="G132" s="73"/>
      <c r="H132" s="73"/>
      <c r="I132" s="73"/>
      <c r="J132" s="73"/>
      <c r="K132" s="73"/>
      <c r="L132" s="73"/>
    </row>
    <row r="133" spans="1:12" ht="12.75" customHeight="1">
      <c r="A133" s="634" t="s">
        <v>178</v>
      </c>
      <c r="B133" s="635"/>
      <c r="C133" s="635"/>
      <c r="D133" s="635"/>
      <c r="E133" s="635"/>
      <c r="F133" s="635"/>
      <c r="G133" s="635"/>
      <c r="H133" s="635" t="s">
        <v>179</v>
      </c>
      <c r="I133" s="638"/>
      <c r="J133" s="73"/>
      <c r="K133" s="73"/>
      <c r="L133" s="73"/>
    </row>
    <row r="134" spans="1:12" ht="13.5" thickBot="1">
      <c r="A134" s="636"/>
      <c r="B134" s="637"/>
      <c r="C134" s="637"/>
      <c r="D134" s="637"/>
      <c r="E134" s="637"/>
      <c r="F134" s="637"/>
      <c r="G134" s="637"/>
      <c r="H134" s="637"/>
      <c r="I134" s="639"/>
      <c r="J134" s="73"/>
      <c r="K134" s="73"/>
      <c r="L134" s="73"/>
    </row>
    <row r="135" spans="1:12">
      <c r="A135" s="640">
        <v>1</v>
      </c>
      <c r="B135" s="641"/>
      <c r="C135" s="641"/>
      <c r="D135" s="641"/>
      <c r="E135" s="641"/>
      <c r="F135" s="641"/>
      <c r="G135" s="641"/>
      <c r="H135" s="632">
        <v>2</v>
      </c>
      <c r="I135" s="633"/>
      <c r="J135" s="73"/>
      <c r="K135" s="73"/>
      <c r="L135" s="73"/>
    </row>
    <row r="136" spans="1:12">
      <c r="A136" s="644" t="s">
        <v>312</v>
      </c>
      <c r="B136" s="645"/>
      <c r="C136" s="645"/>
      <c r="D136" s="645"/>
      <c r="E136" s="645"/>
      <c r="F136" s="645"/>
      <c r="G136" s="645"/>
      <c r="H136" s="642"/>
      <c r="I136" s="643"/>
      <c r="J136" s="73"/>
      <c r="K136" s="73"/>
      <c r="L136" s="73"/>
    </row>
    <row r="137" spans="1:12">
      <c r="A137" s="646" t="s">
        <v>313</v>
      </c>
      <c r="B137" s="647"/>
      <c r="C137" s="647"/>
      <c r="D137" s="647"/>
      <c r="E137" s="647"/>
      <c r="F137" s="647"/>
      <c r="G137" s="647"/>
      <c r="H137" s="618">
        <f>SUM(H138+H143)</f>
        <v>2757691290.9699998</v>
      </c>
      <c r="I137" s="619"/>
      <c r="J137" s="73"/>
      <c r="K137" s="73"/>
      <c r="L137" s="73"/>
    </row>
    <row r="138" spans="1:12">
      <c r="A138" s="646" t="s">
        <v>314</v>
      </c>
      <c r="B138" s="647"/>
      <c r="C138" s="647"/>
      <c r="D138" s="647"/>
      <c r="E138" s="647"/>
      <c r="F138" s="647"/>
      <c r="G138" s="647"/>
      <c r="H138" s="618">
        <f>SUM(H139+H140+H141)</f>
        <v>2741083916.9699998</v>
      </c>
      <c r="I138" s="619"/>
      <c r="J138" s="73"/>
      <c r="K138" s="73"/>
      <c r="L138" s="73"/>
    </row>
    <row r="139" spans="1:12">
      <c r="A139" s="607" t="s">
        <v>315</v>
      </c>
      <c r="B139" s="608"/>
      <c r="C139" s="608"/>
      <c r="D139" s="608"/>
      <c r="E139" s="608"/>
      <c r="F139" s="608"/>
      <c r="G139" s="608"/>
      <c r="H139" s="618">
        <f>SUM('prihodi budzeta grada'!E39+'prihodi budzeta grada'!E49+'prihodi budzeta grada'!E50+'prihodi budzeta grada'!E56)</f>
        <v>2704433869.7999997</v>
      </c>
      <c r="I139" s="619"/>
      <c r="J139" s="73"/>
      <c r="K139" s="73"/>
      <c r="L139" s="73"/>
    </row>
    <row r="140" spans="1:12">
      <c r="A140" s="607" t="s">
        <v>316</v>
      </c>
      <c r="B140" s="608"/>
      <c r="C140" s="608"/>
      <c r="D140" s="608"/>
      <c r="E140" s="608"/>
      <c r="F140" s="608"/>
      <c r="G140" s="608"/>
      <c r="H140" s="618"/>
      <c r="I140" s="619"/>
      <c r="J140" s="73"/>
      <c r="K140" s="73"/>
      <c r="L140" s="73"/>
    </row>
    <row r="141" spans="1:12">
      <c r="A141" s="607" t="s">
        <v>317</v>
      </c>
      <c r="B141" s="608"/>
      <c r="C141" s="608"/>
      <c r="D141" s="608"/>
      <c r="E141" s="608"/>
      <c r="F141" s="608"/>
      <c r="G141" s="608"/>
      <c r="H141" s="618">
        <f>SUM('prihodi budzeta grada'!E47+'prihodi budzeta grada'!E48)</f>
        <v>36650047.170000002</v>
      </c>
      <c r="I141" s="619"/>
      <c r="J141" s="73"/>
      <c r="K141" s="73"/>
      <c r="L141" s="73"/>
    </row>
    <row r="142" spans="1:12" s="93" customFormat="1">
      <c r="A142" s="624" t="s">
        <v>390</v>
      </c>
      <c r="B142" s="625"/>
      <c r="C142" s="625"/>
      <c r="D142" s="625"/>
      <c r="E142" s="625"/>
      <c r="F142" s="625"/>
      <c r="G142" s="626"/>
      <c r="H142" s="627">
        <v>0</v>
      </c>
      <c r="I142" s="628"/>
      <c r="J142" s="73"/>
      <c r="K142" s="73"/>
      <c r="L142" s="73"/>
    </row>
    <row r="143" spans="1:12">
      <c r="A143" s="607" t="s">
        <v>318</v>
      </c>
      <c r="B143" s="608"/>
      <c r="C143" s="608"/>
      <c r="D143" s="608"/>
      <c r="E143" s="608"/>
      <c r="F143" s="608"/>
      <c r="G143" s="608"/>
      <c r="H143" s="618">
        <f>SUM('prihodi budzeta grada'!E58)</f>
        <v>16607374</v>
      </c>
      <c r="I143" s="619"/>
      <c r="J143" s="73"/>
      <c r="K143" s="73"/>
      <c r="L143" s="73"/>
    </row>
    <row r="144" spans="1:12">
      <c r="A144" s="607" t="s">
        <v>319</v>
      </c>
      <c r="B144" s="608"/>
      <c r="C144" s="608"/>
      <c r="D144" s="608"/>
      <c r="E144" s="608"/>
      <c r="F144" s="608"/>
      <c r="G144" s="608"/>
      <c r="H144" s="618">
        <f>SUM(H145+H149)</f>
        <v>2968803608</v>
      </c>
      <c r="I144" s="619"/>
      <c r="J144" s="73"/>
      <c r="K144" s="73"/>
      <c r="L144" s="73"/>
    </row>
    <row r="145" spans="1:12">
      <c r="A145" s="607" t="s">
        <v>320</v>
      </c>
      <c r="B145" s="608"/>
      <c r="C145" s="608"/>
      <c r="D145" s="608"/>
      <c r="E145" s="608"/>
      <c r="F145" s="608"/>
      <c r="G145" s="608"/>
      <c r="H145" s="618">
        <v>2162552066</v>
      </c>
      <c r="I145" s="619"/>
      <c r="J145" s="73"/>
      <c r="K145" s="73"/>
      <c r="L145" s="73"/>
    </row>
    <row r="146" spans="1:12">
      <c r="A146" s="607" t="s">
        <v>321</v>
      </c>
      <c r="B146" s="608"/>
      <c r="C146" s="608"/>
      <c r="D146" s="608"/>
      <c r="E146" s="608"/>
      <c r="F146" s="608"/>
      <c r="G146" s="608"/>
      <c r="H146" s="618">
        <f>SUM(H145-H148)</f>
        <v>2130803066</v>
      </c>
      <c r="I146" s="619"/>
      <c r="J146" s="73"/>
      <c r="K146" s="73"/>
      <c r="L146" s="73"/>
    </row>
    <row r="147" spans="1:12">
      <c r="A147" s="607" t="s">
        <v>322</v>
      </c>
      <c r="B147" s="608"/>
      <c r="C147" s="608"/>
      <c r="D147" s="608"/>
      <c r="E147" s="608"/>
      <c r="F147" s="608"/>
      <c r="G147" s="608"/>
      <c r="H147" s="618">
        <v>0</v>
      </c>
      <c r="I147" s="619"/>
      <c r="J147" s="73"/>
      <c r="K147" s="73"/>
      <c r="L147" s="73"/>
    </row>
    <row r="148" spans="1:12">
      <c r="A148" s="607" t="s">
        <v>323</v>
      </c>
      <c r="B148" s="608"/>
      <c r="C148" s="608"/>
      <c r="D148" s="608"/>
      <c r="E148" s="608"/>
      <c r="F148" s="608"/>
      <c r="G148" s="608"/>
      <c r="H148" s="618">
        <v>31749000</v>
      </c>
      <c r="I148" s="619"/>
      <c r="J148" s="73"/>
      <c r="K148" s="73"/>
      <c r="L148" s="73"/>
    </row>
    <row r="149" spans="1:12">
      <c r="A149" s="607" t="s">
        <v>324</v>
      </c>
      <c r="B149" s="608"/>
      <c r="C149" s="608"/>
      <c r="D149" s="608"/>
      <c r="E149" s="608"/>
      <c r="F149" s="608"/>
      <c r="G149" s="608"/>
      <c r="H149" s="618">
        <v>806251542</v>
      </c>
      <c r="I149" s="619"/>
      <c r="J149" s="73"/>
      <c r="K149" s="73"/>
      <c r="L149" s="73"/>
    </row>
    <row r="150" spans="1:12" s="93" customFormat="1">
      <c r="A150" s="607" t="s">
        <v>321</v>
      </c>
      <c r="B150" s="608"/>
      <c r="C150" s="608"/>
      <c r="D150" s="608"/>
      <c r="E150" s="608"/>
      <c r="F150" s="608"/>
      <c r="G150" s="608"/>
      <c r="H150" s="627">
        <v>806251542</v>
      </c>
      <c r="I150" s="628"/>
      <c r="J150" s="73"/>
      <c r="K150" s="73"/>
      <c r="L150" s="73"/>
    </row>
    <row r="151" spans="1:12">
      <c r="A151" s="607" t="s">
        <v>325</v>
      </c>
      <c r="B151" s="608"/>
      <c r="C151" s="608"/>
      <c r="D151" s="608"/>
      <c r="E151" s="608"/>
      <c r="F151" s="608"/>
      <c r="G151" s="608"/>
      <c r="H151" s="618">
        <v>0</v>
      </c>
      <c r="I151" s="619"/>
      <c r="J151" s="73"/>
      <c r="K151" s="73"/>
      <c r="L151" s="73"/>
    </row>
    <row r="152" spans="1:12" s="93" customFormat="1">
      <c r="A152" s="624" t="s">
        <v>339</v>
      </c>
      <c r="B152" s="625"/>
      <c r="C152" s="625"/>
      <c r="D152" s="625"/>
      <c r="E152" s="625"/>
      <c r="F152" s="625"/>
      <c r="G152" s="626"/>
      <c r="H152" s="627">
        <v>0</v>
      </c>
      <c r="I152" s="628"/>
      <c r="J152" s="73"/>
      <c r="K152" s="73"/>
      <c r="L152" s="73"/>
    </row>
    <row r="153" spans="1:12">
      <c r="A153" s="614" t="s">
        <v>326</v>
      </c>
      <c r="B153" s="615"/>
      <c r="C153" s="615"/>
      <c r="D153" s="615"/>
      <c r="E153" s="615"/>
      <c r="F153" s="615"/>
      <c r="G153" s="615"/>
      <c r="H153" s="629">
        <f>SUM(H137-H144)</f>
        <v>-211112317.03000021</v>
      </c>
      <c r="I153" s="630"/>
      <c r="J153" s="73"/>
      <c r="K153" s="73"/>
      <c r="L153" s="73"/>
    </row>
    <row r="154" spans="1:12">
      <c r="A154" s="609" t="s">
        <v>327</v>
      </c>
      <c r="B154" s="610"/>
      <c r="C154" s="610"/>
      <c r="D154" s="610"/>
      <c r="E154" s="610"/>
      <c r="F154" s="610"/>
      <c r="G154" s="610"/>
      <c r="H154" s="611"/>
      <c r="I154" s="612"/>
      <c r="J154" s="73"/>
      <c r="K154" s="73"/>
      <c r="L154" s="73"/>
    </row>
    <row r="155" spans="1:12" ht="24" customHeight="1">
      <c r="A155" s="613" t="s">
        <v>328</v>
      </c>
      <c r="B155" s="608"/>
      <c r="C155" s="608"/>
      <c r="D155" s="608"/>
      <c r="E155" s="608"/>
      <c r="F155" s="608"/>
      <c r="G155" s="608"/>
      <c r="H155" s="605">
        <v>0</v>
      </c>
      <c r="I155" s="606"/>
      <c r="J155" s="73"/>
      <c r="K155" s="73"/>
      <c r="L155" s="73"/>
    </row>
    <row r="156" spans="1:12" ht="27" customHeight="1">
      <c r="A156" s="613" t="s">
        <v>329</v>
      </c>
      <c r="B156" s="608"/>
      <c r="C156" s="608"/>
      <c r="D156" s="608"/>
      <c r="E156" s="608"/>
      <c r="F156" s="608"/>
      <c r="G156" s="608"/>
      <c r="H156" s="605">
        <v>0</v>
      </c>
      <c r="I156" s="606"/>
      <c r="J156" s="73"/>
      <c r="K156" s="73"/>
      <c r="L156" s="73"/>
    </row>
    <row r="157" spans="1:12">
      <c r="A157" s="607" t="s">
        <v>330</v>
      </c>
      <c r="B157" s="608"/>
      <c r="C157" s="608"/>
      <c r="D157" s="608"/>
      <c r="E157" s="608"/>
      <c r="F157" s="608"/>
      <c r="G157" s="608"/>
      <c r="H157" s="605">
        <f>SUM(H155-H156)</f>
        <v>0</v>
      </c>
      <c r="I157" s="606"/>
      <c r="J157" s="73"/>
      <c r="K157" s="73"/>
      <c r="L157" s="73"/>
    </row>
    <row r="158" spans="1:12">
      <c r="A158" s="614" t="s">
        <v>331</v>
      </c>
      <c r="B158" s="615"/>
      <c r="C158" s="615"/>
      <c r="D158" s="615"/>
      <c r="E158" s="615"/>
      <c r="F158" s="615"/>
      <c r="G158" s="615"/>
      <c r="H158" s="616">
        <f>SUM(H153+H157)</f>
        <v>-211112317.03000021</v>
      </c>
      <c r="I158" s="617"/>
      <c r="J158" s="73"/>
      <c r="K158" s="73"/>
      <c r="L158" s="73"/>
    </row>
    <row r="159" spans="1:12">
      <c r="A159" s="607" t="s">
        <v>332</v>
      </c>
      <c r="B159" s="608"/>
      <c r="C159" s="608"/>
      <c r="D159" s="608"/>
      <c r="E159" s="608"/>
      <c r="F159" s="608"/>
      <c r="G159" s="608"/>
      <c r="H159" s="605"/>
      <c r="I159" s="606"/>
      <c r="J159" s="73"/>
      <c r="K159" s="73"/>
      <c r="L159" s="73"/>
    </row>
    <row r="160" spans="1:12" ht="27.75" customHeight="1">
      <c r="A160" s="613" t="s">
        <v>333</v>
      </c>
      <c r="B160" s="608"/>
      <c r="C160" s="608"/>
      <c r="D160" s="608"/>
      <c r="E160" s="608"/>
      <c r="F160" s="608"/>
      <c r="G160" s="608"/>
      <c r="H160" s="605">
        <v>0</v>
      </c>
      <c r="I160" s="606"/>
      <c r="J160" s="73"/>
      <c r="K160" s="73"/>
      <c r="L160" s="73"/>
    </row>
    <row r="161" spans="1:12">
      <c r="A161" s="607" t="s">
        <v>334</v>
      </c>
      <c r="B161" s="608"/>
      <c r="C161" s="608"/>
      <c r="D161" s="608"/>
      <c r="E161" s="608"/>
      <c r="F161" s="608"/>
      <c r="G161" s="608"/>
      <c r="H161" s="605">
        <v>180000000</v>
      </c>
      <c r="I161" s="606"/>
      <c r="J161" s="73"/>
      <c r="K161" s="73"/>
      <c r="L161" s="73"/>
    </row>
    <row r="162" spans="1:12">
      <c r="A162" s="607" t="s">
        <v>335</v>
      </c>
      <c r="B162" s="608"/>
      <c r="C162" s="608"/>
      <c r="D162" s="608"/>
      <c r="E162" s="608"/>
      <c r="F162" s="608"/>
      <c r="G162" s="608"/>
      <c r="H162" s="605">
        <v>127635000</v>
      </c>
      <c r="I162" s="606"/>
      <c r="J162" s="73"/>
      <c r="K162" s="73"/>
      <c r="L162" s="73"/>
    </row>
    <row r="163" spans="1:12">
      <c r="A163" s="607" t="s">
        <v>336</v>
      </c>
      <c r="B163" s="608"/>
      <c r="C163" s="608"/>
      <c r="D163" s="608"/>
      <c r="E163" s="608"/>
      <c r="F163" s="608"/>
      <c r="G163" s="608"/>
      <c r="H163" s="605">
        <f>SUM(H160+H161+H162)</f>
        <v>307635000</v>
      </c>
      <c r="I163" s="606"/>
      <c r="J163" s="73"/>
      <c r="K163" s="73"/>
      <c r="L163" s="73"/>
    </row>
    <row r="164" spans="1:12">
      <c r="A164" s="607" t="s">
        <v>337</v>
      </c>
      <c r="B164" s="608"/>
      <c r="C164" s="608"/>
      <c r="D164" s="608"/>
      <c r="E164" s="608"/>
      <c r="F164" s="608"/>
      <c r="G164" s="608"/>
      <c r="H164" s="605">
        <v>77342623</v>
      </c>
      <c r="I164" s="606"/>
      <c r="J164" s="73"/>
      <c r="K164" s="73"/>
      <c r="L164" s="73"/>
    </row>
    <row r="165" spans="1:12" ht="26.25" customHeight="1">
      <c r="A165" s="613" t="s">
        <v>338</v>
      </c>
      <c r="B165" s="608"/>
      <c r="C165" s="608"/>
      <c r="D165" s="608"/>
      <c r="E165" s="608"/>
      <c r="F165" s="608"/>
      <c r="G165" s="608"/>
      <c r="H165" s="605">
        <v>0</v>
      </c>
      <c r="I165" s="606"/>
      <c r="J165" s="73"/>
      <c r="K165" s="73"/>
      <c r="L165" s="73"/>
    </row>
    <row r="166" spans="1:12">
      <c r="A166" s="607" t="s">
        <v>340</v>
      </c>
      <c r="B166" s="608"/>
      <c r="C166" s="608"/>
      <c r="D166" s="608"/>
      <c r="E166" s="608"/>
      <c r="F166" s="608"/>
      <c r="G166" s="608"/>
      <c r="H166" s="605">
        <f>SUM(H163-H164)</f>
        <v>230292377</v>
      </c>
      <c r="I166" s="606"/>
      <c r="J166" s="73"/>
      <c r="K166" s="73"/>
      <c r="L166" s="73"/>
    </row>
    <row r="167" spans="1:12" ht="13.5" thickBot="1">
      <c r="A167" s="620" t="s">
        <v>341</v>
      </c>
      <c r="B167" s="621"/>
      <c r="C167" s="621"/>
      <c r="D167" s="621"/>
      <c r="E167" s="621"/>
      <c r="F167" s="621"/>
      <c r="G167" s="621"/>
      <c r="H167" s="622">
        <f>SUM(H158+H166)</f>
        <v>19180059.96999979</v>
      </c>
      <c r="I167" s="623"/>
      <c r="J167" s="73"/>
      <c r="K167" s="73"/>
      <c r="L167" s="73"/>
    </row>
    <row r="168" spans="1:12">
      <c r="A168" s="374"/>
      <c r="B168" s="374"/>
      <c r="C168" s="374"/>
      <c r="D168" s="374"/>
      <c r="E168" s="374"/>
      <c r="F168" s="374"/>
      <c r="G168" s="374"/>
      <c r="H168" s="374"/>
      <c r="I168" s="374"/>
      <c r="J168" s="73"/>
      <c r="K168" s="73"/>
      <c r="L168" s="73"/>
    </row>
    <row r="169" spans="1:12">
      <c r="A169" s="73"/>
      <c r="B169" s="73"/>
      <c r="C169" s="73"/>
      <c r="D169" s="73"/>
      <c r="E169" s="73"/>
      <c r="F169" s="73"/>
      <c r="G169" s="73"/>
      <c r="H169" s="73"/>
      <c r="I169" s="73"/>
      <c r="J169" s="73"/>
      <c r="K169" s="73"/>
      <c r="L169" s="73"/>
    </row>
    <row r="170" spans="1:12" ht="12.75" customHeight="1">
      <c r="A170" s="648" t="s">
        <v>528</v>
      </c>
      <c r="B170" s="648"/>
      <c r="C170" s="648"/>
      <c r="D170" s="648"/>
      <c r="E170" s="648"/>
      <c r="F170" s="648"/>
      <c r="G170" s="648"/>
      <c r="H170" s="648"/>
      <c r="I170" s="648"/>
      <c r="J170" s="648"/>
      <c r="K170" s="648"/>
      <c r="L170" s="648"/>
    </row>
    <row r="171" spans="1:12" ht="16.5" customHeight="1">
      <c r="A171" s="648"/>
      <c r="B171" s="648"/>
      <c r="C171" s="648"/>
      <c r="D171" s="648"/>
      <c r="E171" s="648"/>
      <c r="F171" s="648"/>
      <c r="G171" s="648"/>
      <c r="H171" s="648"/>
      <c r="I171" s="648"/>
      <c r="J171" s="648"/>
      <c r="K171" s="648"/>
      <c r="L171" s="648"/>
    </row>
    <row r="172" spans="1:12" ht="12.75" customHeight="1">
      <c r="A172" s="648"/>
      <c r="B172" s="648"/>
      <c r="C172" s="648"/>
      <c r="D172" s="648"/>
      <c r="E172" s="648"/>
      <c r="F172" s="648"/>
      <c r="G172" s="648"/>
      <c r="H172" s="648"/>
      <c r="I172" s="648"/>
      <c r="J172" s="648"/>
      <c r="K172" s="648"/>
      <c r="L172" s="648"/>
    </row>
    <row r="173" spans="1:12" ht="22.5" customHeight="1">
      <c r="A173" s="648"/>
      <c r="B173" s="648"/>
      <c r="C173" s="648"/>
      <c r="D173" s="648"/>
      <c r="E173" s="648"/>
      <c r="F173" s="648"/>
      <c r="G173" s="648"/>
      <c r="H173" s="648"/>
      <c r="I173" s="648"/>
      <c r="J173" s="648"/>
      <c r="K173" s="648"/>
      <c r="L173" s="648"/>
    </row>
    <row r="174" spans="1:12" ht="12.75" customHeight="1">
      <c r="A174" s="648"/>
      <c r="B174" s="648"/>
      <c r="C174" s="648"/>
      <c r="D174" s="648"/>
      <c r="E174" s="648"/>
      <c r="F174" s="648"/>
      <c r="G174" s="648"/>
      <c r="H174" s="648"/>
      <c r="I174" s="648"/>
      <c r="J174" s="648"/>
      <c r="K174" s="648"/>
      <c r="L174" s="648"/>
    </row>
    <row r="175" spans="1:12" ht="12.75" customHeight="1">
      <c r="A175" s="648"/>
      <c r="B175" s="648"/>
      <c r="C175" s="648"/>
      <c r="D175" s="648"/>
      <c r="E175" s="648"/>
      <c r="F175" s="648"/>
      <c r="G175" s="648"/>
      <c r="H175" s="648"/>
      <c r="I175" s="648"/>
      <c r="J175" s="648"/>
      <c r="K175" s="648"/>
      <c r="L175" s="648"/>
    </row>
    <row r="176" spans="1:12" ht="12.75" customHeight="1">
      <c r="A176" s="648"/>
      <c r="B176" s="648"/>
      <c r="C176" s="648"/>
      <c r="D176" s="648"/>
      <c r="E176" s="648"/>
      <c r="F176" s="648"/>
      <c r="G176" s="648"/>
      <c r="H176" s="648"/>
      <c r="I176" s="648"/>
      <c r="J176" s="648"/>
      <c r="K176" s="648"/>
      <c r="L176" s="648"/>
    </row>
    <row r="177" spans="1:14" ht="12.75" customHeight="1">
      <c r="A177" s="648"/>
      <c r="B177" s="648"/>
      <c r="C177" s="648"/>
      <c r="D177" s="648"/>
      <c r="E177" s="648"/>
      <c r="F177" s="648"/>
      <c r="G177" s="648"/>
      <c r="H177" s="648"/>
      <c r="I177" s="648"/>
      <c r="J177" s="648"/>
      <c r="K177" s="648"/>
      <c r="L177" s="648"/>
    </row>
    <row r="178" spans="1:14" ht="12.75" customHeight="1">
      <c r="A178" s="648"/>
      <c r="B178" s="648"/>
      <c r="C178" s="648"/>
      <c r="D178" s="648"/>
      <c r="E178" s="648"/>
      <c r="F178" s="648"/>
      <c r="G178" s="648"/>
      <c r="H178" s="648"/>
      <c r="I178" s="648"/>
      <c r="J178" s="648"/>
      <c r="K178" s="648"/>
      <c r="L178" s="648"/>
    </row>
    <row r="179" spans="1:14" ht="12.75" customHeight="1">
      <c r="A179" s="648"/>
      <c r="B179" s="648"/>
      <c r="C179" s="648"/>
      <c r="D179" s="648"/>
      <c r="E179" s="648"/>
      <c r="F179" s="648"/>
      <c r="G179" s="648"/>
      <c r="H179" s="648"/>
      <c r="I179" s="648"/>
      <c r="J179" s="648"/>
      <c r="K179" s="648"/>
      <c r="L179" s="648"/>
    </row>
    <row r="180" spans="1:14" ht="12.75" customHeight="1">
      <c r="A180" s="648"/>
      <c r="B180" s="648"/>
      <c r="C180" s="648"/>
      <c r="D180" s="648"/>
      <c r="E180" s="648"/>
      <c r="F180" s="648"/>
      <c r="G180" s="648"/>
      <c r="H180" s="648"/>
      <c r="I180" s="648"/>
      <c r="J180" s="648"/>
      <c r="K180" s="648"/>
      <c r="L180" s="648"/>
    </row>
    <row r="181" spans="1:14" ht="12.75" customHeight="1">
      <c r="A181" s="648"/>
      <c r="B181" s="648"/>
      <c r="C181" s="648"/>
      <c r="D181" s="648"/>
      <c r="E181" s="648"/>
      <c r="F181" s="648"/>
      <c r="G181" s="648"/>
      <c r="H181" s="648"/>
      <c r="I181" s="648"/>
      <c r="J181" s="648"/>
      <c r="K181" s="648"/>
      <c r="L181" s="648"/>
    </row>
    <row r="182" spans="1:14" ht="12.75" customHeight="1">
      <c r="A182" s="648"/>
      <c r="B182" s="648"/>
      <c r="C182" s="648"/>
      <c r="D182" s="648"/>
      <c r="E182" s="648"/>
      <c r="F182" s="648"/>
      <c r="G182" s="648"/>
      <c r="H182" s="648"/>
      <c r="I182" s="648"/>
      <c r="J182" s="648"/>
      <c r="K182" s="648"/>
      <c r="L182" s="648"/>
    </row>
    <row r="183" spans="1:14" ht="12.75" customHeight="1">
      <c r="A183" s="648"/>
      <c r="B183" s="648"/>
      <c r="C183" s="648"/>
      <c r="D183" s="648"/>
      <c r="E183" s="648"/>
      <c r="F183" s="648"/>
      <c r="G183" s="648"/>
      <c r="H183" s="648"/>
      <c r="I183" s="648"/>
      <c r="J183" s="648"/>
      <c r="K183" s="648"/>
      <c r="L183" s="648"/>
      <c r="N183" s="74"/>
    </row>
    <row r="184" spans="1:14" ht="12.75" customHeight="1">
      <c r="A184" s="648"/>
      <c r="B184" s="648"/>
      <c r="C184" s="648"/>
      <c r="D184" s="648"/>
      <c r="E184" s="648"/>
      <c r="F184" s="648"/>
      <c r="G184" s="648"/>
      <c r="H184" s="648"/>
      <c r="I184" s="648"/>
      <c r="J184" s="648"/>
      <c r="K184" s="648"/>
      <c r="L184" s="648"/>
    </row>
    <row r="185" spans="1:14" ht="12.75" customHeight="1">
      <c r="A185" s="648"/>
      <c r="B185" s="648"/>
      <c r="C185" s="648"/>
      <c r="D185" s="648"/>
      <c r="E185" s="648"/>
      <c r="F185" s="648"/>
      <c r="G185" s="648"/>
      <c r="H185" s="648"/>
      <c r="I185" s="648"/>
      <c r="J185" s="648"/>
      <c r="K185" s="648"/>
      <c r="L185" s="648"/>
    </row>
    <row r="186" spans="1:14" ht="12.75" customHeight="1">
      <c r="A186" s="648"/>
      <c r="B186" s="648"/>
      <c r="C186" s="648"/>
      <c r="D186" s="648"/>
      <c r="E186" s="648"/>
      <c r="F186" s="648"/>
      <c r="G186" s="648"/>
      <c r="H186" s="648"/>
      <c r="I186" s="648"/>
      <c r="J186" s="648"/>
      <c r="K186" s="648"/>
      <c r="L186" s="648"/>
    </row>
    <row r="187" spans="1:14" ht="12.75" customHeight="1">
      <c r="A187" s="648"/>
      <c r="B187" s="648"/>
      <c r="C187" s="648"/>
      <c r="D187" s="648"/>
      <c r="E187" s="648"/>
      <c r="F187" s="648"/>
      <c r="G187" s="648"/>
      <c r="H187" s="648"/>
      <c r="I187" s="648"/>
      <c r="J187" s="648"/>
      <c r="K187" s="648"/>
      <c r="L187" s="648"/>
    </row>
    <row r="188" spans="1:14" ht="12.75" customHeight="1">
      <c r="A188" s="648"/>
      <c r="B188" s="648"/>
      <c r="C188" s="648"/>
      <c r="D188" s="648"/>
      <c r="E188" s="648"/>
      <c r="F188" s="648"/>
      <c r="G188" s="648"/>
      <c r="H188" s="648"/>
      <c r="I188" s="648"/>
      <c r="J188" s="648"/>
      <c r="K188" s="648"/>
      <c r="L188" s="648"/>
    </row>
    <row r="189" spans="1:14" ht="12.75" customHeight="1">
      <c r="A189" s="648"/>
      <c r="B189" s="648"/>
      <c r="C189" s="648"/>
      <c r="D189" s="648"/>
      <c r="E189" s="648"/>
      <c r="F189" s="648"/>
      <c r="G189" s="648"/>
      <c r="H189" s="648"/>
      <c r="I189" s="648"/>
      <c r="J189" s="648"/>
      <c r="K189" s="648"/>
      <c r="L189" s="648"/>
    </row>
    <row r="190" spans="1:14" ht="12.75" customHeight="1">
      <c r="A190" s="648"/>
      <c r="B190" s="648"/>
      <c r="C190" s="648"/>
      <c r="D190" s="648"/>
      <c r="E190" s="648"/>
      <c r="F190" s="648"/>
      <c r="G190" s="648"/>
      <c r="H190" s="648"/>
      <c r="I190" s="648"/>
      <c r="J190" s="648"/>
      <c r="K190" s="648"/>
      <c r="L190" s="648"/>
    </row>
    <row r="191" spans="1:14" ht="12.75" customHeight="1">
      <c r="A191" s="648"/>
      <c r="B191" s="648"/>
      <c r="C191" s="648"/>
      <c r="D191" s="648"/>
      <c r="E191" s="648"/>
      <c r="F191" s="648"/>
      <c r="G191" s="648"/>
      <c r="H191" s="648"/>
      <c r="I191" s="648"/>
      <c r="J191" s="648"/>
      <c r="K191" s="648"/>
      <c r="L191" s="648"/>
    </row>
    <row r="192" spans="1:14" ht="12.75" customHeight="1">
      <c r="A192" s="648"/>
      <c r="B192" s="648"/>
      <c r="C192" s="648"/>
      <c r="D192" s="648"/>
      <c r="E192" s="648"/>
      <c r="F192" s="648"/>
      <c r="G192" s="648"/>
      <c r="H192" s="648"/>
      <c r="I192" s="648"/>
      <c r="J192" s="648"/>
      <c r="K192" s="648"/>
      <c r="L192" s="648"/>
    </row>
    <row r="193" spans="1:12" ht="27" customHeight="1">
      <c r="A193" s="648"/>
      <c r="B193" s="648"/>
      <c r="C193" s="648"/>
      <c r="D193" s="648"/>
      <c r="E193" s="648"/>
      <c r="F193" s="648"/>
      <c r="G193" s="648"/>
      <c r="H193" s="648"/>
      <c r="I193" s="648"/>
      <c r="J193" s="648"/>
      <c r="K193" s="648"/>
      <c r="L193" s="648"/>
    </row>
    <row r="194" spans="1:12" ht="15.75">
      <c r="A194" s="376" t="s">
        <v>180</v>
      </c>
      <c r="B194" s="376"/>
      <c r="C194" s="376"/>
      <c r="D194" s="376"/>
      <c r="E194" s="376"/>
      <c r="F194" s="376"/>
      <c r="G194" s="376"/>
      <c r="H194" s="376"/>
      <c r="I194" s="376"/>
      <c r="J194" s="73"/>
      <c r="K194" s="73"/>
      <c r="L194" s="73"/>
    </row>
    <row r="195" spans="1:12" ht="13.5" thickBot="1">
      <c r="A195" s="73"/>
      <c r="B195" s="73"/>
      <c r="C195" s="73"/>
      <c r="D195" s="73"/>
      <c r="E195" s="73"/>
      <c r="F195" s="73"/>
      <c r="G195" s="73"/>
      <c r="H195" s="73"/>
      <c r="I195" s="73"/>
      <c r="J195" s="73"/>
      <c r="K195" s="73"/>
      <c r="L195" s="73"/>
    </row>
    <row r="196" spans="1:12" s="93" customFormat="1" ht="12.75" customHeight="1">
      <c r="A196" s="634" t="s">
        <v>178</v>
      </c>
      <c r="B196" s="635"/>
      <c r="C196" s="635"/>
      <c r="D196" s="635"/>
      <c r="E196" s="635"/>
      <c r="F196" s="635"/>
      <c r="G196" s="635"/>
      <c r="H196" s="635" t="s">
        <v>179</v>
      </c>
      <c r="I196" s="638"/>
      <c r="J196" s="73"/>
      <c r="K196" s="73"/>
      <c r="L196" s="73"/>
    </row>
    <row r="197" spans="1:12" s="93" customFormat="1" ht="13.5" thickBot="1">
      <c r="A197" s="636"/>
      <c r="B197" s="637"/>
      <c r="C197" s="637"/>
      <c r="D197" s="637"/>
      <c r="E197" s="637"/>
      <c r="F197" s="637"/>
      <c r="G197" s="637"/>
      <c r="H197" s="637"/>
      <c r="I197" s="639"/>
      <c r="J197" s="73"/>
      <c r="K197" s="73"/>
      <c r="L197" s="73"/>
    </row>
    <row r="198" spans="1:12" s="93" customFormat="1">
      <c r="A198" s="640">
        <v>1</v>
      </c>
      <c r="B198" s="641"/>
      <c r="C198" s="641"/>
      <c r="D198" s="641"/>
      <c r="E198" s="641"/>
      <c r="F198" s="641"/>
      <c r="G198" s="641"/>
      <c r="H198" s="632">
        <v>2</v>
      </c>
      <c r="I198" s="633"/>
      <c r="J198" s="73"/>
      <c r="K198" s="73"/>
      <c r="L198" s="73"/>
    </row>
    <row r="199" spans="1:12" s="93" customFormat="1">
      <c r="A199" s="644" t="s">
        <v>312</v>
      </c>
      <c r="B199" s="645"/>
      <c r="C199" s="645"/>
      <c r="D199" s="645"/>
      <c r="E199" s="645"/>
      <c r="F199" s="645"/>
      <c r="G199" s="645"/>
      <c r="H199" s="642"/>
      <c r="I199" s="643"/>
      <c r="J199" s="73"/>
      <c r="K199" s="73"/>
      <c r="L199" s="73"/>
    </row>
    <row r="200" spans="1:12" s="93" customFormat="1">
      <c r="A200" s="646" t="s">
        <v>313</v>
      </c>
      <c r="B200" s="647"/>
      <c r="C200" s="647"/>
      <c r="D200" s="647"/>
      <c r="E200" s="647"/>
      <c r="F200" s="647"/>
      <c r="G200" s="647"/>
      <c r="H200" s="618">
        <f>SUM(H201+H205)</f>
        <v>2773751040</v>
      </c>
      <c r="I200" s="619"/>
      <c r="J200" s="73"/>
      <c r="K200" s="73"/>
      <c r="L200" s="73"/>
    </row>
    <row r="201" spans="1:12" s="93" customFormat="1">
      <c r="A201" s="646" t="s">
        <v>314</v>
      </c>
      <c r="B201" s="647"/>
      <c r="C201" s="647"/>
      <c r="D201" s="647"/>
      <c r="E201" s="647"/>
      <c r="F201" s="647"/>
      <c r="G201" s="647"/>
      <c r="H201" s="618">
        <v>2757143666</v>
      </c>
      <c r="I201" s="619"/>
      <c r="J201" s="73"/>
      <c r="K201" s="73"/>
      <c r="L201" s="73"/>
    </row>
    <row r="202" spans="1:12" s="93" customFormat="1">
      <c r="A202" s="607" t="s">
        <v>315</v>
      </c>
      <c r="B202" s="608"/>
      <c r="C202" s="608"/>
      <c r="D202" s="608"/>
      <c r="E202" s="608"/>
      <c r="F202" s="608"/>
      <c r="G202" s="608"/>
      <c r="H202" s="618">
        <f>SUM(H201-H203-H204)</f>
        <v>2704433869.7999997</v>
      </c>
      <c r="I202" s="619"/>
      <c r="J202" s="73"/>
      <c r="K202" s="73"/>
      <c r="L202" s="73"/>
    </row>
    <row r="203" spans="1:12" s="93" customFormat="1">
      <c r="A203" s="607" t="s">
        <v>316</v>
      </c>
      <c r="B203" s="608"/>
      <c r="C203" s="608"/>
      <c r="D203" s="608"/>
      <c r="E203" s="608"/>
      <c r="F203" s="608"/>
      <c r="G203" s="608"/>
      <c r="H203" s="618">
        <f>SUM(KONS.PRIHODI!F20)</f>
        <v>16059749.030000091</v>
      </c>
      <c r="I203" s="619"/>
      <c r="J203" s="73"/>
      <c r="K203" s="73"/>
      <c r="L203" s="73"/>
    </row>
    <row r="204" spans="1:12" s="93" customFormat="1">
      <c r="A204" s="607" t="s">
        <v>317</v>
      </c>
      <c r="B204" s="608"/>
      <c r="C204" s="608"/>
      <c r="D204" s="608"/>
      <c r="E204" s="608"/>
      <c r="F204" s="608"/>
      <c r="G204" s="608"/>
      <c r="H204" s="618">
        <f>SUM(KONS.PRIHODI!G30+KONS.PRIHODI!G31)</f>
        <v>36650047.170000002</v>
      </c>
      <c r="I204" s="619"/>
      <c r="J204" s="73"/>
      <c r="K204" s="73"/>
      <c r="L204" s="73"/>
    </row>
    <row r="205" spans="1:12" s="93" customFormat="1">
      <c r="A205" s="607" t="s">
        <v>318</v>
      </c>
      <c r="B205" s="608"/>
      <c r="C205" s="608"/>
      <c r="D205" s="608"/>
      <c r="E205" s="608"/>
      <c r="F205" s="608"/>
      <c r="G205" s="608"/>
      <c r="H205" s="618">
        <f>SUM(KONS.PRIHODI!G48)</f>
        <v>16607374</v>
      </c>
      <c r="I205" s="619"/>
      <c r="J205" s="73"/>
      <c r="K205" s="73"/>
      <c r="L205" s="73"/>
    </row>
    <row r="206" spans="1:12" s="93" customFormat="1">
      <c r="A206" s="607" t="s">
        <v>319</v>
      </c>
      <c r="B206" s="608"/>
      <c r="C206" s="608"/>
      <c r="D206" s="608"/>
      <c r="E206" s="608"/>
      <c r="F206" s="608"/>
      <c r="G206" s="608"/>
      <c r="H206" s="618">
        <f>SUM(H207+H211)</f>
        <v>2987420608.5799999</v>
      </c>
      <c r="I206" s="619"/>
      <c r="J206" s="73"/>
      <c r="K206" s="73"/>
      <c r="L206" s="73"/>
    </row>
    <row r="207" spans="1:12" s="93" customFormat="1">
      <c r="A207" s="607" t="s">
        <v>320</v>
      </c>
      <c r="B207" s="608"/>
      <c r="C207" s="608"/>
      <c r="D207" s="608"/>
      <c r="E207" s="608"/>
      <c r="F207" s="608"/>
      <c r="G207" s="608"/>
      <c r="H207" s="618">
        <v>2181125066.4099998</v>
      </c>
      <c r="I207" s="619"/>
      <c r="J207" s="73"/>
      <c r="K207" s="73"/>
      <c r="L207" s="73"/>
    </row>
    <row r="208" spans="1:12" s="93" customFormat="1">
      <c r="A208" s="607" t="s">
        <v>321</v>
      </c>
      <c r="B208" s="608"/>
      <c r="C208" s="608"/>
      <c r="D208" s="608"/>
      <c r="E208" s="608"/>
      <c r="F208" s="608"/>
      <c r="G208" s="608"/>
      <c r="H208" s="618">
        <f>SUM(H207-H209-H210)</f>
        <v>2130803066.4099998</v>
      </c>
      <c r="I208" s="619"/>
      <c r="J208" s="73"/>
      <c r="K208" s="73"/>
      <c r="L208" s="73"/>
    </row>
    <row r="209" spans="1:12" s="93" customFormat="1">
      <c r="A209" s="607" t="s">
        <v>322</v>
      </c>
      <c r="B209" s="608"/>
      <c r="C209" s="608"/>
      <c r="D209" s="608"/>
      <c r="E209" s="608"/>
      <c r="F209" s="608"/>
      <c r="G209" s="608"/>
      <c r="H209" s="618">
        <v>18573000</v>
      </c>
      <c r="I209" s="619"/>
      <c r="J209" s="73"/>
      <c r="K209" s="73"/>
      <c r="L209" s="73"/>
    </row>
    <row r="210" spans="1:12" s="93" customFormat="1">
      <c r="A210" s="607" t="s">
        <v>323</v>
      </c>
      <c r="B210" s="608"/>
      <c r="C210" s="608"/>
      <c r="D210" s="608"/>
      <c r="E210" s="608"/>
      <c r="F210" s="608"/>
      <c r="G210" s="608"/>
      <c r="H210" s="618">
        <v>31749000</v>
      </c>
      <c r="I210" s="619"/>
      <c r="J210" s="73"/>
      <c r="K210" s="73"/>
      <c r="L210" s="73"/>
    </row>
    <row r="211" spans="1:12" s="93" customFormat="1">
      <c r="A211" s="607" t="s">
        <v>324</v>
      </c>
      <c r="B211" s="608"/>
      <c r="C211" s="608"/>
      <c r="D211" s="608"/>
      <c r="E211" s="608"/>
      <c r="F211" s="608"/>
      <c r="G211" s="608"/>
      <c r="H211" s="618">
        <v>806295542.16999996</v>
      </c>
      <c r="I211" s="619"/>
      <c r="J211" s="73"/>
      <c r="K211" s="73"/>
      <c r="L211" s="73"/>
    </row>
    <row r="212" spans="1:12" s="93" customFormat="1">
      <c r="A212" s="607" t="s">
        <v>321</v>
      </c>
      <c r="B212" s="608"/>
      <c r="C212" s="608"/>
      <c r="D212" s="608"/>
      <c r="E212" s="608"/>
      <c r="F212" s="608"/>
      <c r="G212" s="608"/>
      <c r="H212" s="627">
        <f>SUM(H211-H213-H214)</f>
        <v>806251542.16999996</v>
      </c>
      <c r="I212" s="628"/>
      <c r="J212" s="73"/>
      <c r="K212" s="73"/>
      <c r="L212" s="73"/>
    </row>
    <row r="213" spans="1:12" s="93" customFormat="1">
      <c r="A213" s="607" t="s">
        <v>325</v>
      </c>
      <c r="B213" s="608"/>
      <c r="C213" s="608"/>
      <c r="D213" s="608"/>
      <c r="E213" s="608"/>
      <c r="F213" s="608"/>
      <c r="G213" s="608"/>
      <c r="H213" s="618">
        <v>44000</v>
      </c>
      <c r="I213" s="619"/>
      <c r="J213" s="73"/>
      <c r="K213" s="73"/>
      <c r="L213" s="73"/>
    </row>
    <row r="214" spans="1:12" s="93" customFormat="1">
      <c r="A214" s="624" t="s">
        <v>339</v>
      </c>
      <c r="B214" s="625"/>
      <c r="C214" s="625"/>
      <c r="D214" s="625"/>
      <c r="E214" s="625"/>
      <c r="F214" s="625"/>
      <c r="G214" s="626"/>
      <c r="H214" s="627">
        <v>0</v>
      </c>
      <c r="I214" s="628"/>
      <c r="J214" s="73"/>
      <c r="K214" s="73"/>
      <c r="L214" s="73"/>
    </row>
    <row r="215" spans="1:12" s="93" customFormat="1">
      <c r="A215" s="614" t="s">
        <v>326</v>
      </c>
      <c r="B215" s="615"/>
      <c r="C215" s="615"/>
      <c r="D215" s="615"/>
      <c r="E215" s="615"/>
      <c r="F215" s="615"/>
      <c r="G215" s="615"/>
      <c r="H215" s="629">
        <f>SUM(H200-H206)</f>
        <v>-213669568.57999992</v>
      </c>
      <c r="I215" s="630"/>
      <c r="J215" s="73"/>
      <c r="K215" s="73"/>
      <c r="L215" s="73"/>
    </row>
    <row r="216" spans="1:12" s="93" customFormat="1">
      <c r="A216" s="609" t="s">
        <v>327</v>
      </c>
      <c r="B216" s="610"/>
      <c r="C216" s="610"/>
      <c r="D216" s="610"/>
      <c r="E216" s="610"/>
      <c r="F216" s="610"/>
      <c r="G216" s="610"/>
      <c r="H216" s="611"/>
      <c r="I216" s="612"/>
      <c r="J216" s="73"/>
      <c r="K216" s="73"/>
      <c r="L216" s="73"/>
    </row>
    <row r="217" spans="1:12" s="93" customFormat="1" ht="24" customHeight="1">
      <c r="A217" s="613" t="s">
        <v>328</v>
      </c>
      <c r="B217" s="608"/>
      <c r="C217" s="608"/>
      <c r="D217" s="608"/>
      <c r="E217" s="608"/>
      <c r="F217" s="608"/>
      <c r="G217" s="608"/>
      <c r="H217" s="605">
        <v>0</v>
      </c>
      <c r="I217" s="606"/>
      <c r="J217" s="73"/>
      <c r="K217" s="73"/>
      <c r="L217" s="73"/>
    </row>
    <row r="218" spans="1:12" s="93" customFormat="1" ht="27" customHeight="1">
      <c r="A218" s="613" t="s">
        <v>329</v>
      </c>
      <c r="B218" s="608"/>
      <c r="C218" s="608"/>
      <c r="D218" s="608"/>
      <c r="E218" s="608"/>
      <c r="F218" s="608"/>
      <c r="G218" s="608"/>
      <c r="H218" s="605">
        <v>0</v>
      </c>
      <c r="I218" s="606"/>
      <c r="J218" s="73"/>
      <c r="K218" s="73"/>
      <c r="L218" s="73"/>
    </row>
    <row r="219" spans="1:12" s="93" customFormat="1">
      <c r="A219" s="607" t="s">
        <v>330</v>
      </c>
      <c r="B219" s="608"/>
      <c r="C219" s="608"/>
      <c r="D219" s="608"/>
      <c r="E219" s="608"/>
      <c r="F219" s="608"/>
      <c r="G219" s="608"/>
      <c r="H219" s="605">
        <f>SUM(H217-H218)</f>
        <v>0</v>
      </c>
      <c r="I219" s="606"/>
      <c r="J219" s="73"/>
      <c r="K219" s="73"/>
      <c r="L219" s="73"/>
    </row>
    <row r="220" spans="1:12" s="93" customFormat="1">
      <c r="A220" s="614" t="s">
        <v>331</v>
      </c>
      <c r="B220" s="615"/>
      <c r="C220" s="615"/>
      <c r="D220" s="615"/>
      <c r="E220" s="615"/>
      <c r="F220" s="615"/>
      <c r="G220" s="615"/>
      <c r="H220" s="616">
        <f>SUM(H215+H219)</f>
        <v>-213669568.57999992</v>
      </c>
      <c r="I220" s="617"/>
      <c r="J220" s="73"/>
      <c r="K220" s="73"/>
      <c r="L220" s="73"/>
    </row>
    <row r="221" spans="1:12" s="93" customFormat="1">
      <c r="A221" s="607" t="s">
        <v>332</v>
      </c>
      <c r="B221" s="608"/>
      <c r="C221" s="608"/>
      <c r="D221" s="608"/>
      <c r="E221" s="608"/>
      <c r="F221" s="608"/>
      <c r="G221" s="608"/>
      <c r="H221" s="605"/>
      <c r="I221" s="606"/>
      <c r="J221" s="73"/>
      <c r="K221" s="73"/>
      <c r="L221" s="73"/>
    </row>
    <row r="222" spans="1:12" s="93" customFormat="1" ht="27.75" customHeight="1">
      <c r="A222" s="613" t="s">
        <v>333</v>
      </c>
      <c r="B222" s="608"/>
      <c r="C222" s="608"/>
      <c r="D222" s="608"/>
      <c r="E222" s="608"/>
      <c r="F222" s="608"/>
      <c r="G222" s="608"/>
      <c r="H222" s="605">
        <v>0</v>
      </c>
      <c r="I222" s="606"/>
      <c r="J222" s="73"/>
      <c r="K222" s="73"/>
      <c r="L222" s="73"/>
    </row>
    <row r="223" spans="1:12" s="93" customFormat="1">
      <c r="A223" s="607" t="s">
        <v>334</v>
      </c>
      <c r="B223" s="608"/>
      <c r="C223" s="608"/>
      <c r="D223" s="608"/>
      <c r="E223" s="608"/>
      <c r="F223" s="608"/>
      <c r="G223" s="608"/>
      <c r="H223" s="605">
        <v>180000000</v>
      </c>
      <c r="I223" s="606"/>
      <c r="J223" s="73"/>
      <c r="K223" s="73"/>
      <c r="L223" s="73"/>
    </row>
    <row r="224" spans="1:12" s="93" customFormat="1">
      <c r="A224" s="607" t="s">
        <v>335</v>
      </c>
      <c r="B224" s="608"/>
      <c r="C224" s="608"/>
      <c r="D224" s="608"/>
      <c r="E224" s="608"/>
      <c r="F224" s="608"/>
      <c r="G224" s="608"/>
      <c r="H224" s="605">
        <v>133699000</v>
      </c>
      <c r="I224" s="606"/>
      <c r="J224" s="73"/>
      <c r="K224" s="73"/>
      <c r="L224" s="73"/>
    </row>
    <row r="225" spans="1:12" s="93" customFormat="1">
      <c r="A225" s="607" t="s">
        <v>336</v>
      </c>
      <c r="B225" s="608"/>
      <c r="C225" s="608"/>
      <c r="D225" s="608"/>
      <c r="E225" s="608"/>
      <c r="F225" s="608"/>
      <c r="G225" s="608"/>
      <c r="H225" s="605">
        <f>SUM(H222+H223+H224)</f>
        <v>313699000</v>
      </c>
      <c r="I225" s="606"/>
      <c r="J225" s="73"/>
      <c r="K225" s="73"/>
      <c r="L225" s="73"/>
    </row>
    <row r="226" spans="1:12" s="93" customFormat="1">
      <c r="A226" s="607" t="s">
        <v>337</v>
      </c>
      <c r="B226" s="608"/>
      <c r="C226" s="608"/>
      <c r="D226" s="608"/>
      <c r="E226" s="608"/>
      <c r="F226" s="608"/>
      <c r="G226" s="608"/>
      <c r="H226" s="605">
        <v>77343623</v>
      </c>
      <c r="I226" s="606"/>
      <c r="J226" s="73"/>
      <c r="K226" s="73"/>
      <c r="L226" s="73"/>
    </row>
    <row r="227" spans="1:12" s="93" customFormat="1" ht="26.25" customHeight="1">
      <c r="A227" s="613" t="s">
        <v>531</v>
      </c>
      <c r="B227" s="608"/>
      <c r="C227" s="608"/>
      <c r="D227" s="608"/>
      <c r="E227" s="608"/>
      <c r="F227" s="608"/>
      <c r="G227" s="608"/>
      <c r="H227" s="605">
        <v>17083000</v>
      </c>
      <c r="I227" s="606"/>
      <c r="J227" s="73"/>
      <c r="K227" s="73"/>
      <c r="L227" s="73"/>
    </row>
    <row r="228" spans="1:12" s="93" customFormat="1">
      <c r="A228" s="607" t="s">
        <v>532</v>
      </c>
      <c r="B228" s="608"/>
      <c r="C228" s="608"/>
      <c r="D228" s="608"/>
      <c r="E228" s="608"/>
      <c r="F228" s="608"/>
      <c r="G228" s="608"/>
      <c r="H228" s="605">
        <f>SUM(H225-H226+H227)</f>
        <v>253438377</v>
      </c>
      <c r="I228" s="606"/>
      <c r="J228" s="73"/>
      <c r="K228" s="73"/>
      <c r="L228" s="73"/>
    </row>
    <row r="229" spans="1:12" s="93" customFormat="1" ht="13.5" thickBot="1">
      <c r="A229" s="620" t="s">
        <v>341</v>
      </c>
      <c r="B229" s="621"/>
      <c r="C229" s="621"/>
      <c r="D229" s="621"/>
      <c r="E229" s="621"/>
      <c r="F229" s="621"/>
      <c r="G229" s="621"/>
      <c r="H229" s="622">
        <f>SUM(H220+H228)</f>
        <v>39768808.420000076</v>
      </c>
      <c r="I229" s="623"/>
      <c r="J229" s="73"/>
      <c r="K229" s="73"/>
      <c r="L229" s="73"/>
    </row>
    <row r="230" spans="1:12">
      <c r="A230" s="73"/>
      <c r="B230" s="73"/>
      <c r="C230" s="73"/>
      <c r="D230" s="73"/>
      <c r="E230" s="73"/>
      <c r="F230" s="73"/>
      <c r="G230" s="73"/>
      <c r="H230" s="73"/>
      <c r="I230" s="73"/>
      <c r="J230" s="73"/>
      <c r="K230" s="73"/>
      <c r="L230" s="73"/>
    </row>
    <row r="231" spans="1:12" ht="15.75">
      <c r="A231" s="9"/>
      <c r="B231" s="9"/>
      <c r="C231" s="9"/>
      <c r="D231" s="9"/>
      <c r="E231" s="9"/>
      <c r="F231" s="9"/>
      <c r="G231" s="9"/>
      <c r="H231" s="73"/>
      <c r="I231" s="73"/>
      <c r="J231" s="73"/>
      <c r="K231" s="73"/>
      <c r="L231" s="73"/>
    </row>
    <row r="232" spans="1:12" ht="15.75">
      <c r="A232" s="9"/>
      <c r="B232" s="9"/>
      <c r="C232" s="9"/>
      <c r="D232" s="9"/>
      <c r="E232" s="9"/>
      <c r="F232" s="9"/>
      <c r="G232" s="9"/>
      <c r="H232" s="73"/>
      <c r="I232" s="73"/>
      <c r="J232" s="73"/>
      <c r="K232" s="73"/>
      <c r="L232" s="73"/>
    </row>
    <row r="233" spans="1:12" ht="15.75">
      <c r="A233" s="9"/>
      <c r="B233" s="9"/>
      <c r="C233" s="9"/>
      <c r="D233" s="9"/>
      <c r="E233" s="9"/>
      <c r="F233" s="9"/>
      <c r="G233" s="9"/>
      <c r="H233" s="73"/>
      <c r="I233" s="73"/>
      <c r="J233" s="73"/>
      <c r="K233" s="73"/>
      <c r="L233" s="73"/>
    </row>
    <row r="234" spans="1:12">
      <c r="A234" s="73"/>
      <c r="B234" s="73"/>
      <c r="C234" s="73"/>
      <c r="D234" s="73"/>
      <c r="E234" s="73"/>
      <c r="F234" s="73"/>
      <c r="G234" s="73"/>
      <c r="H234" s="73"/>
      <c r="I234" s="73"/>
      <c r="J234" s="73"/>
      <c r="K234" s="73"/>
      <c r="L234" s="73"/>
    </row>
    <row r="235" spans="1:12" ht="12.75" customHeight="1">
      <c r="A235" s="593" t="s">
        <v>554</v>
      </c>
      <c r="B235" s="593"/>
      <c r="C235" s="593"/>
      <c r="D235" s="593"/>
      <c r="E235" s="593"/>
      <c r="F235" s="593"/>
      <c r="G235" s="593"/>
      <c r="H235" s="593"/>
      <c r="I235" s="593"/>
      <c r="J235" s="593"/>
      <c r="K235" s="593"/>
      <c r="L235" s="593"/>
    </row>
    <row r="236" spans="1:12">
      <c r="A236" s="593"/>
      <c r="B236" s="593"/>
      <c r="C236" s="593"/>
      <c r="D236" s="593"/>
      <c r="E236" s="593"/>
      <c r="F236" s="593"/>
      <c r="G236" s="593"/>
      <c r="H236" s="593"/>
      <c r="I236" s="593"/>
      <c r="J236" s="593"/>
      <c r="K236" s="593"/>
      <c r="L236" s="593"/>
    </row>
    <row r="237" spans="1:12">
      <c r="A237" s="593"/>
      <c r="B237" s="593"/>
      <c r="C237" s="593"/>
      <c r="D237" s="593"/>
      <c r="E237" s="593"/>
      <c r="F237" s="593"/>
      <c r="G237" s="593"/>
      <c r="H237" s="593"/>
      <c r="I237" s="593"/>
      <c r="J237" s="593"/>
      <c r="K237" s="593"/>
      <c r="L237" s="593"/>
    </row>
    <row r="238" spans="1:12">
      <c r="A238" s="593"/>
      <c r="B238" s="593"/>
      <c r="C238" s="593"/>
      <c r="D238" s="593"/>
      <c r="E238" s="593"/>
      <c r="F238" s="593"/>
      <c r="G238" s="593"/>
      <c r="H238" s="593"/>
      <c r="I238" s="593"/>
      <c r="J238" s="593"/>
      <c r="K238" s="593"/>
      <c r="L238" s="593"/>
    </row>
    <row r="239" spans="1:12">
      <c r="A239" s="593"/>
      <c r="B239" s="593"/>
      <c r="C239" s="593"/>
      <c r="D239" s="593"/>
      <c r="E239" s="593"/>
      <c r="F239" s="593"/>
      <c r="G239" s="593"/>
      <c r="H239" s="593"/>
      <c r="I239" s="593"/>
      <c r="J239" s="593"/>
      <c r="K239" s="593"/>
      <c r="L239" s="593"/>
    </row>
    <row r="240" spans="1:12">
      <c r="A240" s="593"/>
      <c r="B240" s="593"/>
      <c r="C240" s="593"/>
      <c r="D240" s="593"/>
      <c r="E240" s="593"/>
      <c r="F240" s="593"/>
      <c r="G240" s="593"/>
      <c r="H240" s="593"/>
      <c r="I240" s="593"/>
      <c r="J240" s="593"/>
      <c r="K240" s="593"/>
      <c r="L240" s="593"/>
    </row>
    <row r="241" spans="1:12">
      <c r="A241" s="593"/>
      <c r="B241" s="593"/>
      <c r="C241" s="593"/>
      <c r="D241" s="593"/>
      <c r="E241" s="593"/>
      <c r="F241" s="593"/>
      <c r="G241" s="593"/>
      <c r="H241" s="593"/>
      <c r="I241" s="593"/>
      <c r="J241" s="593"/>
      <c r="K241" s="593"/>
      <c r="L241" s="593"/>
    </row>
    <row r="242" spans="1:12">
      <c r="A242" s="593"/>
      <c r="B242" s="593"/>
      <c r="C242" s="593"/>
      <c r="D242" s="593"/>
      <c r="E242" s="593"/>
      <c r="F242" s="593"/>
      <c r="G242" s="593"/>
      <c r="H242" s="593"/>
      <c r="I242" s="593"/>
      <c r="J242" s="593"/>
      <c r="K242" s="593"/>
      <c r="L242" s="593"/>
    </row>
    <row r="243" spans="1:12">
      <c r="A243" s="593"/>
      <c r="B243" s="593"/>
      <c r="C243" s="593"/>
      <c r="D243" s="593"/>
      <c r="E243" s="593"/>
      <c r="F243" s="593"/>
      <c r="G243" s="593"/>
      <c r="H243" s="593"/>
      <c r="I243" s="593"/>
      <c r="J243" s="593"/>
      <c r="K243" s="593"/>
      <c r="L243" s="593"/>
    </row>
    <row r="244" spans="1:12">
      <c r="A244" s="593"/>
      <c r="B244" s="593"/>
      <c r="C244" s="593"/>
      <c r="D244" s="593"/>
      <c r="E244" s="593"/>
      <c r="F244" s="593"/>
      <c r="G244" s="593"/>
      <c r="H244" s="593"/>
      <c r="I244" s="593"/>
      <c r="J244" s="593"/>
      <c r="K244" s="593"/>
      <c r="L244" s="593"/>
    </row>
    <row r="245" spans="1:12">
      <c r="A245" s="593"/>
      <c r="B245" s="593"/>
      <c r="C245" s="593"/>
      <c r="D245" s="593"/>
      <c r="E245" s="593"/>
      <c r="F245" s="593"/>
      <c r="G245" s="593"/>
      <c r="H245" s="593"/>
      <c r="I245" s="593"/>
      <c r="J245" s="593"/>
      <c r="K245" s="593"/>
      <c r="L245" s="593"/>
    </row>
    <row r="246" spans="1:12">
      <c r="A246" s="593"/>
      <c r="B246" s="593"/>
      <c r="C246" s="593"/>
      <c r="D246" s="593"/>
      <c r="E246" s="593"/>
      <c r="F246" s="593"/>
      <c r="G246" s="593"/>
      <c r="H246" s="593"/>
      <c r="I246" s="593"/>
      <c r="J246" s="593"/>
      <c r="K246" s="593"/>
      <c r="L246" s="593"/>
    </row>
    <row r="247" spans="1:12">
      <c r="A247" s="593"/>
      <c r="B247" s="593"/>
      <c r="C247" s="593"/>
      <c r="D247" s="593"/>
      <c r="E247" s="593"/>
      <c r="F247" s="593"/>
      <c r="G247" s="593"/>
      <c r="H247" s="593"/>
      <c r="I247" s="593"/>
      <c r="J247" s="593"/>
      <c r="K247" s="593"/>
      <c r="L247" s="593"/>
    </row>
    <row r="248" spans="1:12">
      <c r="A248" s="593"/>
      <c r="B248" s="593"/>
      <c r="C248" s="593"/>
      <c r="D248" s="593"/>
      <c r="E248" s="593"/>
      <c r="F248" s="593"/>
      <c r="G248" s="593"/>
      <c r="H248" s="593"/>
      <c r="I248" s="593"/>
      <c r="J248" s="593"/>
      <c r="K248" s="593"/>
      <c r="L248" s="593"/>
    </row>
    <row r="249" spans="1:12">
      <c r="A249" s="593"/>
      <c r="B249" s="593"/>
      <c r="C249" s="593"/>
      <c r="D249" s="593"/>
      <c r="E249" s="593"/>
      <c r="F249" s="593"/>
      <c r="G249" s="593"/>
      <c r="H249" s="593"/>
      <c r="I249" s="593"/>
      <c r="J249" s="593"/>
      <c r="K249" s="593"/>
      <c r="L249" s="593"/>
    </row>
    <row r="250" spans="1:12" ht="15.75">
      <c r="A250" s="83"/>
      <c r="B250" s="83"/>
      <c r="C250" s="83"/>
      <c r="D250" s="83"/>
      <c r="E250" s="83"/>
      <c r="F250" s="83"/>
      <c r="G250" s="83"/>
      <c r="H250" s="83"/>
      <c r="I250" s="83"/>
      <c r="J250" s="83"/>
      <c r="K250" s="83"/>
      <c r="L250" s="83"/>
    </row>
    <row r="251" spans="1:12">
      <c r="A251" s="73"/>
      <c r="B251" s="73"/>
      <c r="C251" s="73"/>
      <c r="D251" s="73"/>
      <c r="E251" s="73"/>
      <c r="F251" s="73"/>
      <c r="G251" s="73"/>
      <c r="H251" s="73"/>
      <c r="I251" s="73"/>
      <c r="J251" s="73"/>
      <c r="K251" s="73"/>
      <c r="L251" s="73"/>
    </row>
    <row r="252" spans="1:12">
      <c r="A252" s="73"/>
      <c r="B252" s="73"/>
      <c r="C252" s="73"/>
      <c r="D252" s="73"/>
      <c r="E252" s="73"/>
      <c r="F252" s="73"/>
      <c r="G252" s="73"/>
      <c r="H252" s="73"/>
      <c r="I252" s="73"/>
      <c r="J252" s="73"/>
      <c r="K252" s="73"/>
      <c r="L252" s="73"/>
    </row>
    <row r="253" spans="1:12">
      <c r="A253" s="631" t="s">
        <v>533</v>
      </c>
      <c r="B253" s="375"/>
      <c r="C253" s="375"/>
      <c r="D253" s="375"/>
      <c r="E253" s="375"/>
      <c r="F253" s="375"/>
      <c r="G253" s="375"/>
      <c r="H253" s="375"/>
      <c r="I253" s="375"/>
      <c r="J253" s="375"/>
      <c r="K253" s="375"/>
      <c r="L253" s="375"/>
    </row>
    <row r="254" spans="1:12">
      <c r="A254" s="375"/>
      <c r="B254" s="375"/>
      <c r="C254" s="375"/>
      <c r="D254" s="375"/>
      <c r="E254" s="375"/>
      <c r="F254" s="375"/>
      <c r="G254" s="375"/>
      <c r="H254" s="375"/>
      <c r="I254" s="375"/>
      <c r="J254" s="375"/>
      <c r="K254" s="375"/>
      <c r="L254" s="375"/>
    </row>
    <row r="255" spans="1:12">
      <c r="A255" s="375"/>
      <c r="B255" s="375"/>
      <c r="C255" s="375"/>
      <c r="D255" s="375"/>
      <c r="E255" s="375"/>
      <c r="F255" s="375"/>
      <c r="G255" s="375"/>
      <c r="H255" s="375"/>
      <c r="I255" s="375"/>
      <c r="J255" s="375"/>
      <c r="K255" s="375"/>
      <c r="L255" s="375"/>
    </row>
    <row r="256" spans="1:12" ht="26.25" customHeight="1">
      <c r="A256" s="375"/>
      <c r="B256" s="375"/>
      <c r="C256" s="375"/>
      <c r="D256" s="375"/>
      <c r="E256" s="375"/>
      <c r="F256" s="375"/>
      <c r="G256" s="375"/>
      <c r="H256" s="375"/>
      <c r="I256" s="375"/>
      <c r="J256" s="375"/>
      <c r="K256" s="375"/>
      <c r="L256" s="375"/>
    </row>
    <row r="257" spans="1:12">
      <c r="A257" s="73"/>
      <c r="B257" s="73"/>
      <c r="C257" s="73"/>
      <c r="D257" s="73"/>
      <c r="E257" s="73"/>
      <c r="F257" s="73"/>
      <c r="G257" s="73"/>
      <c r="H257" s="73"/>
      <c r="I257" s="73"/>
      <c r="J257" s="73"/>
      <c r="K257" s="73"/>
      <c r="L257" s="73"/>
    </row>
    <row r="258" spans="1:12">
      <c r="A258" s="73"/>
      <c r="B258" s="73"/>
      <c r="C258" s="73"/>
      <c r="D258" s="73"/>
      <c r="E258" s="73"/>
      <c r="F258" s="73"/>
      <c r="G258" s="73"/>
      <c r="H258" s="73"/>
      <c r="I258" s="73"/>
      <c r="J258" s="73"/>
      <c r="K258" s="73"/>
      <c r="L258" s="73"/>
    </row>
    <row r="259" spans="1:12" ht="15.75">
      <c r="A259" s="73"/>
      <c r="B259" s="73"/>
      <c r="C259" s="73"/>
      <c r="D259" s="73"/>
      <c r="E259" s="73"/>
      <c r="F259" s="73"/>
      <c r="G259" s="73"/>
      <c r="H259" s="73"/>
      <c r="I259" s="375" t="s">
        <v>213</v>
      </c>
      <c r="J259" s="375"/>
      <c r="K259" s="375"/>
      <c r="L259" s="375"/>
    </row>
    <row r="260" spans="1:12" ht="15.75">
      <c r="A260" s="73"/>
      <c r="B260" s="73"/>
      <c r="C260" s="73"/>
      <c r="D260" s="73"/>
      <c r="E260" s="73"/>
      <c r="F260" s="73"/>
      <c r="G260" s="73"/>
      <c r="H260" s="73"/>
      <c r="I260" s="375" t="s">
        <v>201</v>
      </c>
      <c r="J260" s="375"/>
      <c r="K260" s="375"/>
      <c r="L260" s="375"/>
    </row>
    <row r="268" spans="1:12">
      <c r="A268" s="10"/>
      <c r="B268" s="10"/>
      <c r="C268" s="10"/>
      <c r="D268" s="10"/>
      <c r="E268" s="10"/>
      <c r="F268" s="10"/>
      <c r="G268" s="10"/>
      <c r="H268" s="10"/>
      <c r="I268" s="10"/>
    </row>
    <row r="269" spans="1:12">
      <c r="A269" s="10"/>
      <c r="B269" s="10"/>
      <c r="C269" s="10"/>
      <c r="D269" s="10"/>
      <c r="E269" s="10"/>
      <c r="F269" s="10"/>
      <c r="G269" s="10"/>
      <c r="H269" s="10"/>
      <c r="I269" s="10"/>
    </row>
    <row r="270" spans="1:12">
      <c r="A270" s="10"/>
      <c r="B270" s="10"/>
      <c r="C270" s="10"/>
      <c r="D270" s="10"/>
      <c r="E270" s="10"/>
      <c r="F270" s="10"/>
      <c r="G270" s="10"/>
      <c r="H270" s="10"/>
      <c r="I270" s="10"/>
    </row>
  </sheetData>
  <mergeCells count="224">
    <mergeCell ref="B97:C97"/>
    <mergeCell ref="D97:E97"/>
    <mergeCell ref="F97:G97"/>
    <mergeCell ref="H97:I97"/>
    <mergeCell ref="J97:K97"/>
    <mergeCell ref="A142:G142"/>
    <mergeCell ref="H142:I142"/>
    <mergeCell ref="A167:G167"/>
    <mergeCell ref="A168:G168"/>
    <mergeCell ref="H167:I167"/>
    <mergeCell ref="H168:I168"/>
    <mergeCell ref="A152:G152"/>
    <mergeCell ref="H152:I152"/>
    <mergeCell ref="A161:G161"/>
    <mergeCell ref="A162:G162"/>
    <mergeCell ref="A163:G163"/>
    <mergeCell ref="A164:G164"/>
    <mergeCell ref="A165:G165"/>
    <mergeCell ref="A166:G166"/>
    <mergeCell ref="H154:I154"/>
    <mergeCell ref="H155:I155"/>
    <mergeCell ref="H156:I156"/>
    <mergeCell ref="H157:I157"/>
    <mergeCell ref="H158:I158"/>
    <mergeCell ref="H159:I159"/>
    <mergeCell ref="H160:I160"/>
    <mergeCell ref="H161:I161"/>
    <mergeCell ref="H162:I162"/>
    <mergeCell ref="H163:I163"/>
    <mergeCell ref="H164:I164"/>
    <mergeCell ref="H165:I165"/>
    <mergeCell ref="A151:G151"/>
    <mergeCell ref="A153:G153"/>
    <mergeCell ref="A154:G154"/>
    <mergeCell ref="A155:G155"/>
    <mergeCell ref="A156:G156"/>
    <mergeCell ref="A157:G157"/>
    <mergeCell ref="A158:G158"/>
    <mergeCell ref="A159:G159"/>
    <mergeCell ref="A160:G160"/>
    <mergeCell ref="A203:G203"/>
    <mergeCell ref="A204:G204"/>
    <mergeCell ref="A65:L66"/>
    <mergeCell ref="F98:G98"/>
    <mergeCell ref="H95:I95"/>
    <mergeCell ref="H98:I98"/>
    <mergeCell ref="B94:C94"/>
    <mergeCell ref="B95:C95"/>
    <mergeCell ref="D94:E94"/>
    <mergeCell ref="F94:G94"/>
    <mergeCell ref="H94:I94"/>
    <mergeCell ref="J94:K94"/>
    <mergeCell ref="D95:E95"/>
    <mergeCell ref="J95:K95"/>
    <mergeCell ref="F95:G95"/>
    <mergeCell ref="H150:I150"/>
    <mergeCell ref="A133:G134"/>
    <mergeCell ref="A135:G135"/>
    <mergeCell ref="A136:G136"/>
    <mergeCell ref="A137:G137"/>
    <mergeCell ref="A138:G138"/>
    <mergeCell ref="A139:G139"/>
    <mergeCell ref="A140:G140"/>
    <mergeCell ref="H166:I166"/>
    <mergeCell ref="A102:C102"/>
    <mergeCell ref="H136:I136"/>
    <mergeCell ref="A113:L115"/>
    <mergeCell ref="A117:L131"/>
    <mergeCell ref="H137:I137"/>
    <mergeCell ref="H135:I135"/>
    <mergeCell ref="I102:L102"/>
    <mergeCell ref="D98:E98"/>
    <mergeCell ref="C99:D99"/>
    <mergeCell ref="E99:F99"/>
    <mergeCell ref="G99:H99"/>
    <mergeCell ref="I99:J99"/>
    <mergeCell ref="C100:D100"/>
    <mergeCell ref="E100:F100"/>
    <mergeCell ref="G100:H100"/>
    <mergeCell ref="I100:J100"/>
    <mergeCell ref="C101:D101"/>
    <mergeCell ref="I105:J105"/>
    <mergeCell ref="C106:D106"/>
    <mergeCell ref="E106:F106"/>
    <mergeCell ref="G106:H106"/>
    <mergeCell ref="I106:J106"/>
    <mergeCell ref="E105:F105"/>
    <mergeCell ref="G105:H105"/>
    <mergeCell ref="E101:F101"/>
    <mergeCell ref="G101:H101"/>
    <mergeCell ref="I101:J101"/>
    <mergeCell ref="C110:D110"/>
    <mergeCell ref="J98:K98"/>
    <mergeCell ref="A1:L2"/>
    <mergeCell ref="A4:L6"/>
    <mergeCell ref="A14:L15"/>
    <mergeCell ref="A35:C35"/>
    <mergeCell ref="A10:C10"/>
    <mergeCell ref="I35:L35"/>
    <mergeCell ref="I10:L10"/>
    <mergeCell ref="I11:L11"/>
    <mergeCell ref="C104:D104"/>
    <mergeCell ref="E104:F104"/>
    <mergeCell ref="G104:H104"/>
    <mergeCell ref="I104:J104"/>
    <mergeCell ref="C105:D105"/>
    <mergeCell ref="E110:F110"/>
    <mergeCell ref="G110:H110"/>
    <mergeCell ref="I110:J110"/>
    <mergeCell ref="C107:D107"/>
    <mergeCell ref="E107:F107"/>
    <mergeCell ref="G107:H107"/>
    <mergeCell ref="I103:L103"/>
    <mergeCell ref="H139:I139"/>
    <mergeCell ref="H151:I151"/>
    <mergeCell ref="A170:L193"/>
    <mergeCell ref="H144:I144"/>
    <mergeCell ref="H145:I145"/>
    <mergeCell ref="H153:I153"/>
    <mergeCell ref="H133:I134"/>
    <mergeCell ref="H146:I146"/>
    <mergeCell ref="H147:I147"/>
    <mergeCell ref="H148:I148"/>
    <mergeCell ref="A141:G141"/>
    <mergeCell ref="A143:G143"/>
    <mergeCell ref="A144:G144"/>
    <mergeCell ref="A145:G145"/>
    <mergeCell ref="A146:G146"/>
    <mergeCell ref="A147:G147"/>
    <mergeCell ref="A148:G148"/>
    <mergeCell ref="A149:G149"/>
    <mergeCell ref="A150:G150"/>
    <mergeCell ref="H141:I141"/>
    <mergeCell ref="H138:I138"/>
    <mergeCell ref="H140:I140"/>
    <mergeCell ref="H143:I143"/>
    <mergeCell ref="I259:L259"/>
    <mergeCell ref="I260:L260"/>
    <mergeCell ref="A253:L256"/>
    <mergeCell ref="H198:I198"/>
    <mergeCell ref="A194:I194"/>
    <mergeCell ref="H149:I149"/>
    <mergeCell ref="A235:L249"/>
    <mergeCell ref="H212:I212"/>
    <mergeCell ref="H206:I206"/>
    <mergeCell ref="H207:I207"/>
    <mergeCell ref="H205:I205"/>
    <mergeCell ref="A196:G197"/>
    <mergeCell ref="H196:I197"/>
    <mergeCell ref="A198:G198"/>
    <mergeCell ref="H204:I204"/>
    <mergeCell ref="H199:I199"/>
    <mergeCell ref="H202:I202"/>
    <mergeCell ref="H203:I203"/>
    <mergeCell ref="H200:I200"/>
    <mergeCell ref="H201:I201"/>
    <mergeCell ref="A199:G199"/>
    <mergeCell ref="A200:G200"/>
    <mergeCell ref="A201:G201"/>
    <mergeCell ref="A202:G202"/>
    <mergeCell ref="I107:J107"/>
    <mergeCell ref="C108:D108"/>
    <mergeCell ref="E108:F108"/>
    <mergeCell ref="G108:H108"/>
    <mergeCell ref="I108:J108"/>
    <mergeCell ref="C109:D109"/>
    <mergeCell ref="E109:F109"/>
    <mergeCell ref="G109:H109"/>
    <mergeCell ref="I109:J109"/>
    <mergeCell ref="A205:G205"/>
    <mergeCell ref="A206:G206"/>
    <mergeCell ref="A207:G207"/>
    <mergeCell ref="A208:G208"/>
    <mergeCell ref="H208:I208"/>
    <mergeCell ref="A209:G209"/>
    <mergeCell ref="H209:I209"/>
    <mergeCell ref="A210:G210"/>
    <mergeCell ref="H210:I210"/>
    <mergeCell ref="A211:G211"/>
    <mergeCell ref="H211:I211"/>
    <mergeCell ref="A212:G212"/>
    <mergeCell ref="A213:G213"/>
    <mergeCell ref="H213:I213"/>
    <mergeCell ref="A229:G229"/>
    <mergeCell ref="H229:I229"/>
    <mergeCell ref="A221:G221"/>
    <mergeCell ref="H221:I221"/>
    <mergeCell ref="A222:G222"/>
    <mergeCell ref="H222:I222"/>
    <mergeCell ref="A223:G223"/>
    <mergeCell ref="H223:I223"/>
    <mergeCell ref="A224:G224"/>
    <mergeCell ref="H224:I224"/>
    <mergeCell ref="A225:G225"/>
    <mergeCell ref="H225:I225"/>
    <mergeCell ref="A214:G214"/>
    <mergeCell ref="H214:I214"/>
    <mergeCell ref="A215:G215"/>
    <mergeCell ref="H215:I215"/>
    <mergeCell ref="A226:G226"/>
    <mergeCell ref="H226:I226"/>
    <mergeCell ref="A227:G227"/>
    <mergeCell ref="H227:I227"/>
    <mergeCell ref="A228:G228"/>
    <mergeCell ref="H228:I228"/>
    <mergeCell ref="A216:G216"/>
    <mergeCell ref="H216:I216"/>
    <mergeCell ref="A217:G217"/>
    <mergeCell ref="H217:I217"/>
    <mergeCell ref="A218:G218"/>
    <mergeCell ref="H218:I218"/>
    <mergeCell ref="A219:G219"/>
    <mergeCell ref="H219:I219"/>
    <mergeCell ref="A220:G220"/>
    <mergeCell ref="H220:I220"/>
    <mergeCell ref="A92:L93"/>
    <mergeCell ref="B96:C96"/>
    <mergeCell ref="D96:E96"/>
    <mergeCell ref="F96:G96"/>
    <mergeCell ref="H96:I96"/>
    <mergeCell ref="J96:K96"/>
    <mergeCell ref="A24:L31"/>
    <mergeCell ref="A17:L22"/>
    <mergeCell ref="A67:L90"/>
  </mergeCells>
  <pageMargins left="0" right="0" top="0.98425196850393704" bottom="0.98425196850393704" header="0.51181102362204722" footer="0.51181102362204722"/>
  <pageSetup paperSize="9" scale="80" orientation="portrait" r:id="rId1"/>
  <headerFooter alignWithMargins="0">
    <oddFooter>&amp;CStrana &amp;P</oddFooter>
  </headerFooter>
  <rowBreaks count="4" manualBreakCount="4">
    <brk id="62" max="11" man="1"/>
    <brk id="111" max="11" man="1"/>
    <brk id="173" max="11" man="1"/>
    <brk id="23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naslovna strana</vt:lpstr>
      <vt:lpstr>prihodi budzeta grada</vt:lpstr>
      <vt:lpstr>rashodi klasa 4,5,6</vt:lpstr>
      <vt:lpstr>SR.BUD. PO ORG.JED</vt:lpstr>
      <vt:lpstr>KONS.PRIHODI</vt:lpstr>
      <vt:lpstr>KONS.RASHODI</vt:lpstr>
      <vt:lpstr>Izvestaj o odstupanju</vt:lpstr>
      <vt:lpstr>'Izvestaj o odstupanju'!Print_Area</vt:lpstr>
      <vt:lpstr>KONS.PRIHODI!Print_Area</vt:lpstr>
      <vt:lpstr>KONS.RASHODI!Print_Area</vt:lpstr>
      <vt:lpstr>'naslovna strana'!Print_Area</vt:lpstr>
      <vt:lpstr>'prihodi budzeta grada'!Print_Area</vt:lpstr>
      <vt:lpstr>'rashodi klasa 4,5,6'!Print_Area</vt:lpstr>
      <vt:lpstr>'SR.BUD. PO ORG.JED'!Print_Area</vt:lpstr>
    </vt:vector>
  </TitlesOfParts>
  <Company>GRAD NOVI PAZAR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sabinac</dc:creator>
  <cp:lastModifiedBy>Sead Masovic</cp:lastModifiedBy>
  <cp:lastPrinted>2021-12-29T10:14:40Z</cp:lastPrinted>
  <dcterms:created xsi:type="dcterms:W3CDTF">2011-05-19T08:18:32Z</dcterms:created>
  <dcterms:modified xsi:type="dcterms:W3CDTF">2021-12-29T10:15:02Z</dcterms:modified>
</cp:coreProperties>
</file>